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TART\Downloads\"/>
    </mc:Choice>
  </mc:AlternateContent>
  <xr:revisionPtr revIDLastSave="0" documentId="13_ncr:1_{D3572A37-0055-4E8A-AD76-082B33FB71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SO-101 - Komunikace" sheetId="2" r:id="rId2"/>
    <sheet name="VRN - Vedlejší rozpočtové..." sheetId="3" r:id="rId3"/>
  </sheets>
  <definedNames>
    <definedName name="_xlnm._FilterDatabase" localSheetId="1" hidden="1">'SO-101 - Komunikace'!$C$123:$K$158</definedName>
    <definedName name="_xlnm._FilterDatabase" localSheetId="2" hidden="1">'VRN - Vedlejší rozpočtové...'!$C$118:$K$132</definedName>
    <definedName name="_xlnm.Print_Titles" localSheetId="0">'Rekapitulace stavby'!$92:$92</definedName>
    <definedName name="_xlnm.Print_Titles" localSheetId="1">'SO-101 - Komunikace'!$123:$123</definedName>
    <definedName name="_xlnm.Print_Titles" localSheetId="2">'VRN - Vedlejší rozpočtové...'!$118:$118</definedName>
    <definedName name="_xlnm.Print_Area" localSheetId="0">'Rekapitulace stavby'!$D$4:$AO$76,'Rekapitulace stavby'!$C$82:$AQ$97</definedName>
    <definedName name="_xlnm.Print_Area" localSheetId="1">'SO-101 - Komunikace'!$C$4:$J$76,'SO-101 - Komunikace'!$C$82:$J$105,'SO-101 - Komunikace'!$C$111:$K$158</definedName>
    <definedName name="_xlnm.Print_Area" localSheetId="2">'VRN - Vedlejší rozpočtové...'!$C$4:$J$76,'VRN - Vedlejší rozpočtové...'!$C$82:$J$100,'VRN - Vedlejší rozpočtové...'!$C$106:$K$132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J116" i="3"/>
  <c r="F113" i="3"/>
  <c r="E111" i="3"/>
  <c r="J92" i="3"/>
  <c r="F89" i="3"/>
  <c r="E87" i="3"/>
  <c r="J21" i="3"/>
  <c r="E21" i="3"/>
  <c r="J91" i="3" s="1"/>
  <c r="J20" i="3"/>
  <c r="J18" i="3"/>
  <c r="E18" i="3"/>
  <c r="F92" i="3"/>
  <c r="J17" i="3"/>
  <c r="J15" i="3"/>
  <c r="E15" i="3"/>
  <c r="F115" i="3" s="1"/>
  <c r="J14" i="3"/>
  <c r="J12" i="3"/>
  <c r="J113" i="3" s="1"/>
  <c r="E7" i="3"/>
  <c r="E109" i="3" s="1"/>
  <c r="J37" i="2"/>
  <c r="J36" i="2"/>
  <c r="AY95" i="1"/>
  <c r="J35" i="2"/>
  <c r="AX95" i="1"/>
  <c r="BI158" i="2"/>
  <c r="BH158" i="2"/>
  <c r="BG158" i="2"/>
  <c r="BF158" i="2"/>
  <c r="T158" i="2"/>
  <c r="T157" i="2" s="1"/>
  <c r="R158" i="2"/>
  <c r="R157" i="2"/>
  <c r="P158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J121" i="2"/>
  <c r="E116" i="2"/>
  <c r="J92" i="2"/>
  <c r="F89" i="2"/>
  <c r="E87" i="2"/>
  <c r="J21" i="2"/>
  <c r="E21" i="2"/>
  <c r="J120" i="2" s="1"/>
  <c r="J20" i="2"/>
  <c r="J18" i="2"/>
  <c r="E18" i="2"/>
  <c r="F121" i="2"/>
  <c r="J17" i="2"/>
  <c r="J15" i="2"/>
  <c r="E15" i="2"/>
  <c r="F120" i="2" s="1"/>
  <c r="J14" i="2"/>
  <c r="J12" i="2"/>
  <c r="J89" i="2"/>
  <c r="E7" i="2"/>
  <c r="E114" i="2" s="1"/>
  <c r="L90" i="1"/>
  <c r="AM90" i="1"/>
  <c r="AM89" i="1"/>
  <c r="L89" i="1"/>
  <c r="AM87" i="1"/>
  <c r="L87" i="1"/>
  <c r="L85" i="1"/>
  <c r="L84" i="1"/>
  <c r="J158" i="2"/>
  <c r="BK143" i="2"/>
  <c r="J137" i="2"/>
  <c r="AS94" i="1"/>
  <c r="BK148" i="2"/>
  <c r="BK138" i="2"/>
  <c r="BK128" i="2"/>
  <c r="J132" i="2"/>
  <c r="BK146" i="2"/>
  <c r="J135" i="2"/>
  <c r="J130" i="3"/>
  <c r="BK126" i="3"/>
  <c r="BK125" i="3"/>
  <c r="J131" i="3"/>
  <c r="J125" i="3"/>
  <c r="BK155" i="2"/>
  <c r="BK151" i="2"/>
  <c r="J141" i="2"/>
  <c r="J133" i="2"/>
  <c r="BK156" i="2"/>
  <c r="J153" i="2"/>
  <c r="J150" i="2"/>
  <c r="J143" i="2"/>
  <c r="BK130" i="2"/>
  <c r="BK133" i="2"/>
  <c r="J149" i="2"/>
  <c r="J139" i="2"/>
  <c r="BK129" i="2"/>
  <c r="BK130" i="3"/>
  <c r="BK124" i="3"/>
  <c r="BK128" i="3"/>
  <c r="J124" i="3"/>
  <c r="J156" i="2"/>
  <c r="BK153" i="2"/>
  <c r="J145" i="2"/>
  <c r="J138" i="2"/>
  <c r="BK132" i="2"/>
  <c r="J155" i="2"/>
  <c r="J151" i="2"/>
  <c r="J146" i="2"/>
  <c r="BK135" i="2"/>
  <c r="J134" i="2"/>
  <c r="J129" i="2"/>
  <c r="BK145" i="2"/>
  <c r="J128" i="2"/>
  <c r="BK127" i="3"/>
  <c r="J128" i="3"/>
  <c r="BK122" i="3"/>
  <c r="J126" i="3"/>
  <c r="J123" i="3"/>
  <c r="BK154" i="2"/>
  <c r="BK150" i="2"/>
  <c r="BK139" i="2"/>
  <c r="BK134" i="2"/>
  <c r="BK158" i="2"/>
  <c r="J154" i="2"/>
  <c r="BK149" i="2"/>
  <c r="BK141" i="2"/>
  <c r="BK127" i="2"/>
  <c r="J130" i="2"/>
  <c r="J148" i="2"/>
  <c r="BK137" i="2"/>
  <c r="J127" i="2"/>
  <c r="J122" i="3"/>
  <c r="BK123" i="3"/>
  <c r="J127" i="3"/>
  <c r="BK131" i="3"/>
  <c r="R126" i="2" l="1"/>
  <c r="P136" i="2"/>
  <c r="BK140" i="2"/>
  <c r="J140" i="2" s="1"/>
  <c r="J100" i="2" s="1"/>
  <c r="BK144" i="2"/>
  <c r="J144" i="2"/>
  <c r="J101" i="2"/>
  <c r="BK147" i="2"/>
  <c r="J147" i="2"/>
  <c r="J102" i="2"/>
  <c r="BK152" i="2"/>
  <c r="J152" i="2" s="1"/>
  <c r="J103" i="2" s="1"/>
  <c r="P126" i="2"/>
  <c r="T136" i="2"/>
  <c r="R140" i="2"/>
  <c r="P144" i="2"/>
  <c r="P147" i="2"/>
  <c r="T152" i="2"/>
  <c r="R121" i="3"/>
  <c r="P129" i="3"/>
  <c r="BK126" i="2"/>
  <c r="J126" i="2"/>
  <c r="J98" i="2" s="1"/>
  <c r="BK136" i="2"/>
  <c r="J136" i="2"/>
  <c r="J99" i="2"/>
  <c r="P140" i="2"/>
  <c r="R144" i="2"/>
  <c r="R147" i="2"/>
  <c r="R152" i="2"/>
  <c r="P121" i="3"/>
  <c r="BK129" i="3"/>
  <c r="BK120" i="3" s="1"/>
  <c r="BK119" i="3" s="1"/>
  <c r="J119" i="3" s="1"/>
  <c r="J96" i="3" s="1"/>
  <c r="J129" i="3"/>
  <c r="J99" i="3"/>
  <c r="T129" i="3"/>
  <c r="T126" i="2"/>
  <c r="R136" i="2"/>
  <c r="T140" i="2"/>
  <c r="T144" i="2"/>
  <c r="T147" i="2"/>
  <c r="P152" i="2"/>
  <c r="BK121" i="3"/>
  <c r="T121" i="3"/>
  <c r="R129" i="3"/>
  <c r="BK157" i="2"/>
  <c r="J157" i="2" s="1"/>
  <c r="J104" i="2" s="1"/>
  <c r="J89" i="3"/>
  <c r="BE123" i="3"/>
  <c r="BE126" i="3"/>
  <c r="BE127" i="3"/>
  <c r="E85" i="3"/>
  <c r="F91" i="3"/>
  <c r="F116" i="3"/>
  <c r="BE125" i="3"/>
  <c r="BE128" i="3"/>
  <c r="BE130" i="3"/>
  <c r="J115" i="3"/>
  <c r="BE122" i="3"/>
  <c r="BE124" i="3"/>
  <c r="BE131" i="3"/>
  <c r="F92" i="2"/>
  <c r="J118" i="2"/>
  <c r="BE130" i="2"/>
  <c r="BE133" i="2"/>
  <c r="BE134" i="2"/>
  <c r="BE146" i="2"/>
  <c r="J91" i="2"/>
  <c r="BE127" i="2"/>
  <c r="E85" i="2"/>
  <c r="BE128" i="2"/>
  <c r="BE132" i="2"/>
  <c r="BE139" i="2"/>
  <c r="BE143" i="2"/>
  <c r="BE145" i="2"/>
  <c r="F91" i="2"/>
  <c r="BE129" i="2"/>
  <c r="BE135" i="2"/>
  <c r="BE137" i="2"/>
  <c r="BE138" i="2"/>
  <c r="BE141" i="2"/>
  <c r="BE148" i="2"/>
  <c r="BE149" i="2"/>
  <c r="BE150" i="2"/>
  <c r="BE151" i="2"/>
  <c r="BE153" i="2"/>
  <c r="BE154" i="2"/>
  <c r="BE155" i="2"/>
  <c r="BE156" i="2"/>
  <c r="BE158" i="2"/>
  <c r="F34" i="2"/>
  <c r="BA95" i="1" s="1"/>
  <c r="F34" i="3"/>
  <c r="BA96" i="1" s="1"/>
  <c r="F36" i="2"/>
  <c r="BC95" i="1" s="1"/>
  <c r="J34" i="2"/>
  <c r="AW95" i="1" s="1"/>
  <c r="F37" i="3"/>
  <c r="BD96" i="1"/>
  <c r="F35" i="2"/>
  <c r="BB95" i="1"/>
  <c r="F36" i="3"/>
  <c r="BC96" i="1" s="1"/>
  <c r="F37" i="2"/>
  <c r="BD95" i="1"/>
  <c r="J34" i="3"/>
  <c r="AW96" i="1"/>
  <c r="F35" i="3"/>
  <c r="BB96" i="1" s="1"/>
  <c r="T120" i="3" l="1"/>
  <c r="T119" i="3" s="1"/>
  <c r="P120" i="3"/>
  <c r="P119" i="3" s="1"/>
  <c r="AU96" i="1" s="1"/>
  <c r="P125" i="2"/>
  <c r="P124" i="2" s="1"/>
  <c r="AU95" i="1" s="1"/>
  <c r="T125" i="2"/>
  <c r="T124" i="2"/>
  <c r="R120" i="3"/>
  <c r="R119" i="3" s="1"/>
  <c r="R125" i="2"/>
  <c r="R124" i="2" s="1"/>
  <c r="BK125" i="2"/>
  <c r="J125" i="2" s="1"/>
  <c r="J97" i="2" s="1"/>
  <c r="J120" i="3"/>
  <c r="J97" i="3" s="1"/>
  <c r="J121" i="3"/>
  <c r="J98" i="3" s="1"/>
  <c r="F33" i="2"/>
  <c r="AZ95" i="1" s="1"/>
  <c r="BD94" i="1"/>
  <c r="W33" i="1" s="1"/>
  <c r="J33" i="2"/>
  <c r="AV95" i="1" s="1"/>
  <c r="AT95" i="1" s="1"/>
  <c r="BC94" i="1"/>
  <c r="AY94" i="1" s="1"/>
  <c r="J30" i="3"/>
  <c r="AG96" i="1"/>
  <c r="BB94" i="1"/>
  <c r="W31" i="1" s="1"/>
  <c r="BA94" i="1"/>
  <c r="W30" i="1" s="1"/>
  <c r="F33" i="3"/>
  <c r="AZ96" i="1" s="1"/>
  <c r="J33" i="3"/>
  <c r="AV96" i="1" s="1"/>
  <c r="AT96" i="1" s="1"/>
  <c r="AU94" i="1" l="1"/>
  <c r="AN96" i="1"/>
  <c r="BK124" i="2"/>
  <c r="J124" i="2" s="1"/>
  <c r="J96" i="2" s="1"/>
  <c r="J39" i="3"/>
  <c r="AZ94" i="1"/>
  <c r="W29" i="1" s="1"/>
  <c r="W32" i="1"/>
  <c r="AW94" i="1"/>
  <c r="AK30" i="1" s="1"/>
  <c r="AX94" i="1"/>
  <c r="J30" i="2" l="1"/>
  <c r="AG95" i="1" s="1"/>
  <c r="AG94" i="1" s="1"/>
  <c r="AK26" i="1" s="1"/>
  <c r="AV94" i="1"/>
  <c r="AK29" i="1" s="1"/>
  <c r="AK35" i="1" l="1"/>
  <c r="J39" i="2"/>
  <c r="AN95" i="1"/>
  <c r="AT94" i="1"/>
  <c r="AN94" i="1"/>
</calcChain>
</file>

<file path=xl/sharedStrings.xml><?xml version="1.0" encoding="utf-8"?>
<sst xmlns="http://schemas.openxmlformats.org/spreadsheetml/2006/main" count="958" uniqueCount="276">
  <si>
    <t>Export Komplet</t>
  </si>
  <si>
    <t/>
  </si>
  <si>
    <t>2.0</t>
  </si>
  <si>
    <t>False</t>
  </si>
  <si>
    <t>{615642eb-5bef-40e1-a690-d8b0cc93c632}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</si>
  <si>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</si>
  <si>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</si>
  <si>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</si>
  <si>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</si>
  <si>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</si>
  <si>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</si>
  <si>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</si>
  <si>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</si>
  <si>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20230534</t>
  </si>
  <si>
    <t>Stavba:</t>
  </si>
  <si>
    <t>Oprava ulice Vrutická Milovice</t>
  </si>
  <si>
    <t>KSO:</t>
  </si>
  <si>
    <t>CC-CZ:</t>
  </si>
  <si>
    <t>Místo:</t>
  </si>
  <si>
    <t>Milovice</t>
  </si>
  <si>
    <t>Datum:</t>
  </si>
  <si>
    <t>20. 11. 2023</t>
  </si>
  <si>
    <t>Zadavatel:</t>
  </si>
  <si>
    <t>IČ:</t>
  </si>
  <si>
    <t>Město Milovice</t>
  </si>
  <si>
    <t>DIČ:</t>
  </si>
  <si>
    <t>Zhotovitel:</t>
  </si>
  <si>
    <t xml:space="preserve"> </t>
  </si>
  <si>
    <t>Projektant:</t>
  </si>
  <si>
    <t>Ing.Hynek Seiner</t>
  </si>
  <si>
    <t>True</t>
  </si>
  <si>
    <t>Zpracovatel:</t>
  </si>
  <si>
    <t>Hynek Seiner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</si>
  <si>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</si>
  <si>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</si>
  <si>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</si>
  <si>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</si>
  <si>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</si>
  <si>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</si>
  <si>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</si>
  <si>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</si>
  <si>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</si>
  <si>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</si>
  <si>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</si>
  <si>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</si>
  <si>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</si>
  <si>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</si>
  <si>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</si>
  <si>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</si>
  <si>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</si>
  <si>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</si>
  <si>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</si>
  <si>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</si>
  <si>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</si>
  <si>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</si>
  <si>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</si>
  <si>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</si>
  <si>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</si>
  <si>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</si>
  <si>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</si>
  <si>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</si>
  <si>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</si>
  <si>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</si>
  <si>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</si>
  <si>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</si>
  <si>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</si>
  <si>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</si>
  <si>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</si>
  <si>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</si>
  <si>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</si>
  <si>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</si>
  <si>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</si>
  <si>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</si>
  <si>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</si>
  <si>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</si>
  <si>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</si>
  <si>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</si>
  <si>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</si>
  <si>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</si>
  <si>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</si>
  <si>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Komunikace</t>
  </si>
  <si>
    <t>STA</t>
  </si>
  <si>
    <t>1</t>
  </si>
  <si>
    <t>{3a99c9a6-0b26-48d2-97b0-1d22aefced2b}</t>
  </si>
  <si>
    <t>2</t>
  </si>
  <si>
    <t>VRN</t>
  </si>
  <si>
    <t>Vedlejší rozpočtové náklady</t>
  </si>
  <si>
    <t>{515c4846-5bfe-4034-beb2-8774dd405a78}</t>
  </si>
  <si>
    <t>KRYCÍ LIST SOUPISU PRACÍ</t>
  </si>
  <si>
    <t>Objekt:</t>
  </si>
  <si>
    <t>SO-101 - Komunikace</t>
  </si>
  <si>
    <t>Chrudim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</si>
  <si>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</si>
  <si>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</si>
  <si>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</si>
  <si>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</si>
  <si>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</si>
  <si>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</si>
  <si>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56 - Asfaltová komunikace celá skladba</t>
  </si>
  <si>
    <t xml:space="preserve">    58 - Oprava dožilého povrchu</t>
  </si>
  <si>
    <t xml:space="preserve">    569 - Krajnice</t>
  </si>
  <si>
    <t xml:space="preserve">    919 - Řeaná spára</t>
  </si>
  <si>
    <t xml:space="preserve">    184/4 - Založení trávníku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</si>
  <si>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</si>
  <si>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</si>
  <si>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</si>
  <si>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</si>
  <si>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</si>
  <si>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</si>
  <si>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</si>
  <si>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</si>
  <si>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</si>
  <si>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</si>
  <si>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</si>
  <si>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</si>
  <si>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</si>
  <si>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</si>
  <si>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</si>
  <si>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</si>
  <si>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</si>
  <si>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</si>
  <si>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56</t>
  </si>
  <si>
    <t>Asfaltová komunikace celá skladba</t>
  </si>
  <si>
    <t>K</t>
  </si>
  <si>
    <t>938908411</t>
  </si>
  <si>
    <t>Čištění vozovek splachováním vodou</t>
  </si>
  <si>
    <t>m2</t>
  </si>
  <si>
    <t>CS ÚRS 2023 02</t>
  </si>
  <si>
    <t>4</t>
  </si>
  <si>
    <t>1466695163</t>
  </si>
  <si>
    <t>938909311</t>
  </si>
  <si>
    <t>Čištění vozovek metením strojně podkladu nebo krytu betonového nebo živičného</t>
  </si>
  <si>
    <t>-532357575</t>
  </si>
  <si>
    <t>3</t>
  </si>
  <si>
    <t>213141111</t>
  </si>
  <si>
    <t>-785930677</t>
  </si>
  <si>
    <t>M</t>
  </si>
  <si>
    <t>69311225</t>
  </si>
  <si>
    <t>8</t>
  </si>
  <si>
    <t>2049864560</t>
  </si>
  <si>
    <t>VV</t>
  </si>
  <si>
    <t>4100*1,1845 'Přepočtené koeficientem množství</t>
  </si>
  <si>
    <t>5</t>
  </si>
  <si>
    <t>577134131</t>
  </si>
  <si>
    <t>Asfaltový beton vrstva obrusná ACO 11 (ABS) tř. I tl 40 mm š do 3 m z modifikovaného asfaltu</t>
  </si>
  <si>
    <t>CS ÚRS 2023 02(1)</t>
  </si>
  <si>
    <t>-1504284693</t>
  </si>
  <si>
    <t>6</t>
  </si>
  <si>
    <t>565135111</t>
  </si>
  <si>
    <t>1602447893</t>
  </si>
  <si>
    <t>7</t>
  </si>
  <si>
    <t>573111112</t>
  </si>
  <si>
    <t>Postřik živičný infiltrační s posypem z asfaltu množství 1 kg/m2</t>
  </si>
  <si>
    <t>1267421676</t>
  </si>
  <si>
    <t>573211109</t>
  </si>
  <si>
    <t>Postřik živičný spojovací z asfaltu v množství 0,50 kg/m2</t>
  </si>
  <si>
    <t>2105532878</t>
  </si>
  <si>
    <t>58</t>
  </si>
  <si>
    <t>Oprava dožilého povrchu</t>
  </si>
  <si>
    <t>9</t>
  </si>
  <si>
    <t>565145111</t>
  </si>
  <si>
    <t>Asfaltový beton vrstva podkladní ACP 16 (obalované kamenivo OKS) tl 60 mm š do 3 m</t>
  </si>
  <si>
    <t>1836707536</t>
  </si>
  <si>
    <t>10</t>
  </si>
  <si>
    <t>-1228693875</t>
  </si>
  <si>
    <t>11</t>
  </si>
  <si>
    <t>581131115</t>
  </si>
  <si>
    <t>Kryt cementobetonový vozovek skupiny CB I tl 200 mm</t>
  </si>
  <si>
    <t>1543889470</t>
  </si>
  <si>
    <t>569</t>
  </si>
  <si>
    <t>Krajnice</t>
  </si>
  <si>
    <t>12</t>
  </si>
  <si>
    <t>569831111</t>
  </si>
  <si>
    <t>Zpevnění krajnic štěrkodrtí tl 100 mm</t>
  </si>
  <si>
    <t>-2133887848</t>
  </si>
  <si>
    <t>1380*0,25</t>
  </si>
  <si>
    <t>13</t>
  </si>
  <si>
    <t>919731122</t>
  </si>
  <si>
    <t>Zarovnání styčné plochy podkladu nebo krytu živičného tl přes 50 do 100 mm</t>
  </si>
  <si>
    <t>m</t>
  </si>
  <si>
    <t>513282293</t>
  </si>
  <si>
    <t>919</t>
  </si>
  <si>
    <t>Řeaná spára</t>
  </si>
  <si>
    <t>14</t>
  </si>
  <si>
    <t>919112233</t>
  </si>
  <si>
    <t>Řezání spár pro vytvoření komůrky š 20 mm hl 40 mm pro těsnící zálivku v živičném krytu</t>
  </si>
  <si>
    <t>-1517835374</t>
  </si>
  <si>
    <t>919121132</t>
  </si>
  <si>
    <t>Těsnění spár zálivkou za studena pro komůrky š 20 mm hl 40 mm s těsnicím profilem</t>
  </si>
  <si>
    <t>-386861416</t>
  </si>
  <si>
    <t>184/4</t>
  </si>
  <si>
    <t>Založení trávníku</t>
  </si>
  <si>
    <t>16</t>
  </si>
  <si>
    <t>181351103</t>
  </si>
  <si>
    <t>Rozprostření ornice tl vrstvy do 200 mm pl přes 100 do 500 m2 v rovině nebo ve svahu do 1:5 strojně</t>
  </si>
  <si>
    <t>-831186754</t>
  </si>
  <si>
    <t>17</t>
  </si>
  <si>
    <t>10321100</t>
  </si>
  <si>
    <t>zahradní substrát pro výsadbu VL</t>
  </si>
  <si>
    <t>m3</t>
  </si>
  <si>
    <t>CS ÚRS 2022 01</t>
  </si>
  <si>
    <t>575944525</t>
  </si>
  <si>
    <t>18</t>
  </si>
  <si>
    <t>181411131</t>
  </si>
  <si>
    <t>Založení parkového trávníku výsevem pl do 1000 m2 v rovině a ve svahu do 1:5</t>
  </si>
  <si>
    <t>2116483456</t>
  </si>
  <si>
    <t>19</t>
  </si>
  <si>
    <t>00572410</t>
  </si>
  <si>
    <t>osivo směs travní parková</t>
  </si>
  <si>
    <t>kg</t>
  </si>
  <si>
    <t>-1733009350</t>
  </si>
  <si>
    <t>997</t>
  </si>
  <si>
    <t>Přesun sutě</t>
  </si>
  <si>
    <t>20</t>
  </si>
  <si>
    <t>997221551</t>
  </si>
  <si>
    <t>Vodorovná doprava suti ze sypkých materiálů do 1 km</t>
  </si>
  <si>
    <t>t</t>
  </si>
  <si>
    <t>-619136457</t>
  </si>
  <si>
    <t>997221579</t>
  </si>
  <si>
    <t>Příplatek ZKD 1 km u vodorovné dopravy vybouraných hmot</t>
  </si>
  <si>
    <t>-1006355292</t>
  </si>
  <si>
    <t>22</t>
  </si>
  <si>
    <t>997221611</t>
  </si>
  <si>
    <t>Nakládání suti na dopravní prostředky pro vodorovnou dopravu</t>
  </si>
  <si>
    <t>326323785</t>
  </si>
  <si>
    <t>23</t>
  </si>
  <si>
    <t>997013873</t>
  </si>
  <si>
    <t>Poplatek za uložení stavebního odpadu na recyklační skládce (skládkovné) zeminy a kamení zatříděného do Katalogu odpadů pod kódem 17 05 04</t>
  </si>
  <si>
    <t>-1037740216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</si>
  <si>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</si>
  <si>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</si>
  <si>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</si>
  <si>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</si>
  <si>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</si>
  <si>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1457251308</t>
  </si>
  <si>
    <t>VRN - Vedlejší rozpočtové náklady</t>
  </si>
  <si>
    <t xml:space="preserve">    VRN - Vedlejší rozpočtové náklady</t>
  </si>
  <si>
    <t xml:space="preserve">    9 - Dočasné dopravní značení</t>
  </si>
  <si>
    <t>030001000</t>
  </si>
  <si>
    <t>Zařízení staveniště</t>
  </si>
  <si>
    <t>CS ÚRS 2022 02</t>
  </si>
  <si>
    <t>1024</t>
  </si>
  <si>
    <t>-1808537150</t>
  </si>
  <si>
    <t>070001000</t>
  </si>
  <si>
    <t>Provozní vlivy</t>
  </si>
  <si>
    <t>-64467735</t>
  </si>
  <si>
    <t>080001000</t>
  </si>
  <si>
    <t>Další náklady na pracovníky doprava zaměstnanců</t>
  </si>
  <si>
    <t>1296300309</t>
  </si>
  <si>
    <t>012103000</t>
  </si>
  <si>
    <t>Geodetické práce před výstavbou</t>
  </si>
  <si>
    <t>2092927995</t>
  </si>
  <si>
    <t>012303000</t>
  </si>
  <si>
    <t>Geodetické práce po výstavbě</t>
  </si>
  <si>
    <t>-432559924</t>
  </si>
  <si>
    <t>013244000</t>
  </si>
  <si>
    <t>Dokumentace pro provádění stavby</t>
  </si>
  <si>
    <t>soubor</t>
  </si>
  <si>
    <t>CS ÚRS 2020 02</t>
  </si>
  <si>
    <t>-1291285175</t>
  </si>
  <si>
    <t>013254000</t>
  </si>
  <si>
    <t>Dokumentace skutečného provedení stavby</t>
  </si>
  <si>
    <t>597085</t>
  </si>
  <si>
    <t>Dočasné dopravní značení</t>
  </si>
  <si>
    <t>913121111</t>
  </si>
  <si>
    <t>Montáž a demontáž dočasné dopravní značky kompletní základní</t>
  </si>
  <si>
    <t>kus</t>
  </si>
  <si>
    <t>374153</t>
  </si>
  <si>
    <t>913121211</t>
  </si>
  <si>
    <t>Příplatek k dočasné dopravní značce kompletní základní za první a ZKD den použití</t>
  </si>
  <si>
    <t>-935533914</t>
  </si>
  <si>
    <t>20,000*60</t>
  </si>
  <si>
    <t>kpl</t>
  </si>
  <si>
    <t>Asfaltový beton vrstva podkladní ACP 16 (obalované kamenivo OKS) tl 50 - 60 mm š do 3 m</t>
  </si>
  <si>
    <t>Zřízení vrstvy z geotextilie v rovině nebo ve sklonu do 1:5 š do 3 m - geomříž dle specifikace v PD</t>
  </si>
  <si>
    <t>geotextilie netkaná dle specifikace v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</si>
</sst>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19" workbookViewId="0"/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89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R5" s="17"/>
      <c r="BS5" s="14" t="s">
        <v>6</v>
      </c>
    </row>
    <row r="6" spans="1:74" ht="36.950000000000003" customHeight="1">
      <c r="B6" s="17"/>
      <c r="D6" s="22" t="s">
        <v>14</v>
      </c>
      <c r="K6" s="190" t="s">
        <v>15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R6" s="17"/>
      <c r="BS6" s="14" t="s">
        <v>6</v>
      </c>
    </row>
    <row r="7" spans="1:74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29</v>
      </c>
      <c r="AK17" s="23" t="s">
        <v>25</v>
      </c>
      <c r="AN17" s="21" t="s">
        <v>1</v>
      </c>
      <c r="AR17" s="17"/>
      <c r="BS17" s="14" t="s">
        <v>30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31</v>
      </c>
      <c r="AK19" s="23" t="s">
        <v>23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32</v>
      </c>
      <c r="AK20" s="23" t="s">
        <v>25</v>
      </c>
      <c r="AN20" s="21" t="s">
        <v>1</v>
      </c>
      <c r="AR20" s="17"/>
      <c r="BS20" s="14" t="s">
        <v>30</v>
      </c>
    </row>
    <row r="21" spans="2:71" ht="6.95" customHeight="1">
      <c r="B21" s="17"/>
      <c r="AR21" s="17"/>
    </row>
    <row r="22" spans="2:71" ht="12" customHeight="1">
      <c r="B22" s="17"/>
      <c r="D22" s="23" t="s">
        <v>33</v>
      </c>
      <c r="AR22" s="17"/>
    </row>
    <row r="23" spans="2:71" ht="14.45" customHeight="1">
      <c r="B23" s="17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34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92">
        <f>ROUND(AG94,2)</f>
        <v>0</v>
      </c>
      <c r="AL26" s="193"/>
      <c r="AM26" s="193"/>
      <c r="AN26" s="193"/>
      <c r="AO26" s="193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94" t="s">
        <v>35</v>
      </c>
      <c r="M28" s="194"/>
      <c r="N28" s="194"/>
      <c r="O28" s="194"/>
      <c r="P28" s="194"/>
      <c r="W28" s="194" t="s">
        <v>36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37</v>
      </c>
      <c r="AL28" s="194"/>
      <c r="AM28" s="194"/>
      <c r="AN28" s="194"/>
      <c r="AO28" s="194"/>
      <c r="AR28" s="26"/>
    </row>
    <row r="29" spans="2:71" s="2" customFormat="1" ht="14.45" customHeight="1">
      <c r="B29" s="30"/>
      <c r="D29" s="23" t="s">
        <v>38</v>
      </c>
      <c r="F29" s="23" t="s">
        <v>39</v>
      </c>
      <c r="L29" s="184">
        <v>0.21</v>
      </c>
      <c r="M29" s="183"/>
      <c r="N29" s="183"/>
      <c r="O29" s="183"/>
      <c r="P29" s="183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2)</f>
        <v>0</v>
      </c>
      <c r="AL29" s="183"/>
      <c r="AM29" s="183"/>
      <c r="AN29" s="183"/>
      <c r="AO29" s="183"/>
      <c r="AR29" s="30"/>
    </row>
    <row r="30" spans="2:71" s="2" customFormat="1" ht="14.45" customHeight="1">
      <c r="B30" s="30"/>
      <c r="F30" s="23" t="s">
        <v>40</v>
      </c>
      <c r="L30" s="184">
        <v>0.15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0"/>
    </row>
    <row r="31" spans="2:71" s="2" customFormat="1" ht="14.45" hidden="1" customHeight="1">
      <c r="B31" s="30"/>
      <c r="F31" s="23" t="s">
        <v>41</v>
      </c>
      <c r="L31" s="184">
        <v>0.21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0"/>
    </row>
    <row r="32" spans="2:71" s="2" customFormat="1" ht="14.45" hidden="1" customHeight="1">
      <c r="B32" s="30"/>
      <c r="F32" s="23" t="s">
        <v>42</v>
      </c>
      <c r="L32" s="184">
        <v>0.15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0"/>
    </row>
    <row r="33" spans="2:44" s="2" customFormat="1" ht="14.45" hidden="1" customHeight="1">
      <c r="B33" s="30"/>
      <c r="F33" s="23" t="s">
        <v>43</v>
      </c>
      <c r="L33" s="184">
        <v>0</v>
      </c>
      <c r="M33" s="183"/>
      <c r="N33" s="183"/>
      <c r="O33" s="183"/>
      <c r="P33" s="183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K33" s="182">
        <v>0</v>
      </c>
      <c r="AL33" s="183"/>
      <c r="AM33" s="183"/>
      <c r="AN33" s="183"/>
      <c r="AO33" s="183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45</v>
      </c>
      <c r="U35" s="33"/>
      <c r="V35" s="33"/>
      <c r="W35" s="33"/>
      <c r="X35" s="185" t="s">
        <v>46</v>
      </c>
      <c r="Y35" s="186"/>
      <c r="Z35" s="186"/>
      <c r="AA35" s="186"/>
      <c r="AB35" s="186"/>
      <c r="AC35" s="33"/>
      <c r="AD35" s="33"/>
      <c r="AE35" s="33"/>
      <c r="AF35" s="33"/>
      <c r="AG35" s="33"/>
      <c r="AH35" s="33"/>
      <c r="AI35" s="33"/>
      <c r="AJ35" s="33"/>
      <c r="AK35" s="187">
        <f>SUM(AK26:AK33)</f>
        <v>0</v>
      </c>
      <c r="AL35" s="186"/>
      <c r="AM35" s="186"/>
      <c r="AN35" s="186"/>
      <c r="AO35" s="188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14.45" customHeight="1">
      <c r="B37" s="26"/>
      <c r="AR37" s="26"/>
    </row>
    <row r="38" spans="2:44" ht="14.45" customHeight="1">
      <c r="B38" s="17"/>
      <c r="AR38" s="17"/>
    </row>
    <row r="39" spans="2:44" ht="14.45" customHeight="1">
      <c r="B39" s="17"/>
      <c r="AR39" s="17"/>
    </row>
    <row r="40" spans="2:44" ht="14.45" customHeight="1">
      <c r="B40" s="17"/>
      <c r="AR40" s="17"/>
    </row>
    <row r="41" spans="2:44" ht="14.45" customHeight="1">
      <c r="B41" s="17"/>
      <c r="AR41" s="17"/>
    </row>
    <row r="42" spans="2:44" ht="14.45" customHeight="1">
      <c r="B42" s="17"/>
      <c r="AR42" s="17"/>
    </row>
    <row r="43" spans="2:44" ht="14.45" customHeight="1">
      <c r="B43" s="17"/>
      <c r="AR43" s="17"/>
    </row>
    <row r="44" spans="2:44" ht="14.45" customHeight="1">
      <c r="B44" s="17"/>
      <c r="AR44" s="17"/>
    </row>
    <row r="45" spans="2:44" ht="14.45" customHeight="1">
      <c r="B45" s="17"/>
      <c r="AR45" s="17"/>
    </row>
    <row r="46" spans="2:44" ht="14.45" customHeight="1">
      <c r="B46" s="17"/>
      <c r="AR46" s="17"/>
    </row>
    <row r="47" spans="2:44" ht="14.45" customHeight="1">
      <c r="B47" s="17"/>
      <c r="AR47" s="17"/>
    </row>
    <row r="48" spans="2:44" ht="14.45" customHeight="1">
      <c r="B48" s="17"/>
      <c r="AR48" s="17"/>
    </row>
    <row r="49" spans="2:44" s="1" customFormat="1" ht="14.45" customHeight="1">
      <c r="B49" s="26"/>
      <c r="D49" s="35" t="s">
        <v>47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48</v>
      </c>
      <c r="AI49" s="36"/>
      <c r="AJ49" s="36"/>
      <c r="AK49" s="36"/>
      <c r="AL49" s="36"/>
      <c r="AM49" s="36"/>
      <c r="AN49" s="36"/>
      <c r="AO49" s="36"/>
      <c r="AR49" s="26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6"/>
      <c r="D60" s="37" t="s">
        <v>49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50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49</v>
      </c>
      <c r="AI60" s="28"/>
      <c r="AJ60" s="28"/>
      <c r="AK60" s="28"/>
      <c r="AL60" s="28"/>
      <c r="AM60" s="37" t="s">
        <v>50</v>
      </c>
      <c r="AN60" s="28"/>
      <c r="AO60" s="28"/>
      <c r="AR60" s="26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6"/>
      <c r="D64" s="35" t="s">
        <v>51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52</v>
      </c>
      <c r="AI64" s="36"/>
      <c r="AJ64" s="36"/>
      <c r="AK64" s="36"/>
      <c r="AL64" s="36"/>
      <c r="AM64" s="36"/>
      <c r="AN64" s="36"/>
      <c r="AO64" s="36"/>
      <c r="AR64" s="26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6"/>
      <c r="D75" s="37" t="s">
        <v>49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50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49</v>
      </c>
      <c r="AI75" s="28"/>
      <c r="AJ75" s="28"/>
      <c r="AK75" s="28"/>
      <c r="AL75" s="28"/>
      <c r="AM75" s="37" t="s">
        <v>50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1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1" s="1" customFormat="1" ht="24.95" customHeight="1">
      <c r="B82" s="26"/>
      <c r="C82" s="18" t="s">
        <v>53</v>
      </c>
      <c r="AR82" s="26"/>
    </row>
    <row r="83" spans="1:91" s="1" customFormat="1" ht="6.95" customHeight="1">
      <c r="B83" s="26"/>
      <c r="AR83" s="26"/>
    </row>
    <row r="84" spans="1:91" s="3" customFormat="1" ht="12" customHeight="1">
      <c r="B84" s="42"/>
      <c r="C84" s="23" t="s">
        <v>12</v>
      </c>
      <c r="L84" s="3" t="str">
        <f>K5</f>
        <v>20230534</v>
      </c>
      <c r="AR84" s="42"/>
    </row>
    <row r="85" spans="1:91" s="4" customFormat="1" ht="36.950000000000003" customHeight="1">
      <c r="B85" s="43"/>
      <c r="C85" s="44" t="s">
        <v>14</v>
      </c>
      <c r="L85" s="173" t="str">
        <f>K6</f>
        <v>Oprava ulice Vrutická Milovice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R85" s="43"/>
    </row>
    <row r="86" spans="1:91" s="1" customFormat="1" ht="6.95" customHeight="1">
      <c r="B86" s="26"/>
      <c r="AR86" s="26"/>
    </row>
    <row r="87" spans="1:91" s="1" customFormat="1" ht="12" customHeight="1">
      <c r="B87" s="26"/>
      <c r="C87" s="23" t="s">
        <v>18</v>
      </c>
      <c r="L87" s="45" t="str">
        <f>IF(K8="","",K8)</f>
        <v>Milovice</v>
      </c>
      <c r="AI87" s="23" t="s">
        <v>20</v>
      </c>
      <c r="AM87" s="175" t="str">
        <f>IF(AN8= "","",AN8)</f>
        <v>20. 11. 2023</v>
      </c>
      <c r="AN87" s="175"/>
      <c r="AR87" s="26"/>
    </row>
    <row r="88" spans="1:91" s="1" customFormat="1" ht="6.95" customHeight="1">
      <c r="B88" s="26"/>
      <c r="AR88" s="26"/>
    </row>
    <row r="89" spans="1:91" s="1" customFormat="1" ht="15.6" customHeight="1">
      <c r="B89" s="26"/>
      <c r="C89" s="23" t="s">
        <v>22</v>
      </c>
      <c r="L89" s="3" t="str">
        <f>IF(E11= "","",E11)</f>
        <v>Město Milovice</v>
      </c>
      <c r="AI89" s="23" t="s">
        <v>28</v>
      </c>
      <c r="AM89" s="176" t="str">
        <f>IF(E17="","",E17)</f>
        <v>Ing.Hynek Seiner</v>
      </c>
      <c r="AN89" s="177"/>
      <c r="AO89" s="177"/>
      <c r="AP89" s="177"/>
      <c r="AR89" s="26"/>
      <c r="AS89" s="178" t="s">
        <v>54</v>
      </c>
      <c r="AT89" s="179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6" customHeight="1">
      <c r="B90" s="26"/>
      <c r="C90" s="23" t="s">
        <v>26</v>
      </c>
      <c r="L90" s="3" t="str">
        <f>IF(E14="","",E14)</f>
        <v xml:space="preserve"> </v>
      </c>
      <c r="AI90" s="23" t="s">
        <v>31</v>
      </c>
      <c r="AM90" s="176" t="str">
        <f>IF(E20="","",E20)</f>
        <v>Hynek Seiner</v>
      </c>
      <c r="AN90" s="177"/>
      <c r="AO90" s="177"/>
      <c r="AP90" s="177"/>
      <c r="AR90" s="26"/>
      <c r="AS90" s="180"/>
      <c r="AT90" s="181"/>
      <c r="BD90" s="50"/>
    </row>
    <row r="91" spans="1:91" s="1" customFormat="1" ht="10.9" customHeight="1">
      <c r="B91" s="26"/>
      <c r="AR91" s="26"/>
      <c r="AS91" s="180"/>
      <c r="AT91" s="181"/>
      <c r="BD91" s="50"/>
    </row>
    <row r="92" spans="1:91" s="1" customFormat="1" ht="29.25" customHeight="1">
      <c r="B92" s="26"/>
      <c r="C92" s="168" t="s">
        <v>55</v>
      </c>
      <c r="D92" s="169"/>
      <c r="E92" s="169"/>
      <c r="F92" s="169"/>
      <c r="G92" s="169"/>
      <c r="H92" s="51"/>
      <c r="I92" s="170" t="s">
        <v>56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57</v>
      </c>
      <c r="AH92" s="169"/>
      <c r="AI92" s="169"/>
      <c r="AJ92" s="169"/>
      <c r="AK92" s="169"/>
      <c r="AL92" s="169"/>
      <c r="AM92" s="169"/>
      <c r="AN92" s="170" t="s">
        <v>58</v>
      </c>
      <c r="AO92" s="169"/>
      <c r="AP92" s="172"/>
      <c r="AQ92" s="52" t="s">
        <v>59</v>
      </c>
      <c r="AR92" s="26"/>
      <c r="AS92" s="53" t="s">
        <v>60</v>
      </c>
      <c r="AT92" s="54" t="s">
        <v>61</v>
      </c>
      <c r="AU92" s="54" t="s">
        <v>62</v>
      </c>
      <c r="AV92" s="54" t="s">
        <v>63</v>
      </c>
      <c r="AW92" s="54" t="s">
        <v>64</v>
      </c>
      <c r="AX92" s="54" t="s">
        <v>65</v>
      </c>
      <c r="AY92" s="54" t="s">
        <v>66</v>
      </c>
      <c r="AZ92" s="54" t="s">
        <v>67</v>
      </c>
      <c r="BA92" s="54" t="s">
        <v>68</v>
      </c>
      <c r="BB92" s="54" t="s">
        <v>69</v>
      </c>
      <c r="BC92" s="54" t="s">
        <v>70</v>
      </c>
      <c r="BD92" s="55" t="s">
        <v>71</v>
      </c>
    </row>
    <row r="93" spans="1:91" s="1" customFormat="1" ht="10.9" customHeight="1">
      <c r="B93" s="26"/>
      <c r="AR93" s="26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50000000000003" customHeight="1">
      <c r="B94" s="57"/>
      <c r="C94" s="58" t="s">
        <v>72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66">
        <f>ROUND(SUM(AG95:AG96),2)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1" t="s">
        <v>1</v>
      </c>
      <c r="AR94" s="57"/>
      <c r="AS94" s="62">
        <f>ROUND(SUM(AS95:AS96),2)</f>
        <v>0</v>
      </c>
      <c r="AT94" s="63">
        <f>ROUND(SUM(AV94:AW94),2)</f>
        <v>0</v>
      </c>
      <c r="AU94" s="64">
        <f>ROUND(SUM(AU95:AU96),5)</f>
        <v>1374.2460000000001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ROUND(SUM(AZ95:AZ96),2)</f>
        <v>0</v>
      </c>
      <c r="BA94" s="63">
        <f>ROUND(SUM(BA95:BA96),2)</f>
        <v>0</v>
      </c>
      <c r="BB94" s="63">
        <f>ROUND(SUM(BB95:BB96),2)</f>
        <v>0</v>
      </c>
      <c r="BC94" s="63">
        <f>ROUND(SUM(BC95:BC96),2)</f>
        <v>0</v>
      </c>
      <c r="BD94" s="65">
        <f>ROUND(SUM(BD95:BD96),2)</f>
        <v>0</v>
      </c>
      <c r="BS94" s="66" t="s">
        <v>73</v>
      </c>
      <c r="BT94" s="66" t="s">
        <v>74</v>
      </c>
      <c r="BU94" s="67" t="s">
        <v>75</v>
      </c>
      <c r="BV94" s="66" t="s">
        <v>76</v>
      </c>
      <c r="BW94" s="66" t="s">
        <v>4</v>
      </c>
      <c r="BX94" s="66" t="s">
        <v>77</v>
      </c>
      <c r="CL94" s="66" t="s">
        <v>1</v>
      </c>
    </row>
    <row r="95" spans="1:91" s="6" customFormat="1" ht="14.45" customHeight="1">
      <c r="A95" s="68" t="s">
        <v>78</v>
      </c>
      <c r="B95" s="69"/>
      <c r="C95" s="70"/>
      <c r="D95" s="165" t="s">
        <v>79</v>
      </c>
      <c r="E95" s="165"/>
      <c r="F95" s="165"/>
      <c r="G95" s="165"/>
      <c r="H95" s="165"/>
      <c r="I95" s="71"/>
      <c r="J95" s="165" t="s">
        <v>80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'SO-101 - Komunikace'!J30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2" t="s">
        <v>81</v>
      </c>
      <c r="AR95" s="69"/>
      <c r="AS95" s="73">
        <v>0</v>
      </c>
      <c r="AT95" s="74">
        <f>ROUND(SUM(AV95:AW95),2)</f>
        <v>0</v>
      </c>
      <c r="AU95" s="75">
        <f>'SO-101 - Komunikace'!P124</f>
        <v>1370.7660019999998</v>
      </c>
      <c r="AV95" s="74">
        <f>'SO-101 - Komunikace'!J33</f>
        <v>0</v>
      </c>
      <c r="AW95" s="74">
        <f>'SO-101 - Komunikace'!J34</f>
        <v>0</v>
      </c>
      <c r="AX95" s="74">
        <f>'SO-101 - Komunikace'!J35</f>
        <v>0</v>
      </c>
      <c r="AY95" s="74">
        <f>'SO-101 - Komunikace'!J36</f>
        <v>0</v>
      </c>
      <c r="AZ95" s="74">
        <f>'SO-101 - Komunikace'!F33</f>
        <v>0</v>
      </c>
      <c r="BA95" s="74">
        <f>'SO-101 - Komunikace'!F34</f>
        <v>0</v>
      </c>
      <c r="BB95" s="74">
        <f>'SO-101 - Komunikace'!F35</f>
        <v>0</v>
      </c>
      <c r="BC95" s="74">
        <f>'SO-101 - Komunikace'!F36</f>
        <v>0</v>
      </c>
      <c r="BD95" s="76">
        <f>'SO-101 - Komunikace'!F37</f>
        <v>0</v>
      </c>
      <c r="BT95" s="77" t="s">
        <v>82</v>
      </c>
      <c r="BV95" s="77" t="s">
        <v>76</v>
      </c>
      <c r="BW95" s="77" t="s">
        <v>83</v>
      </c>
      <c r="BX95" s="77" t="s">
        <v>4</v>
      </c>
      <c r="CL95" s="77" t="s">
        <v>1</v>
      </c>
      <c r="CM95" s="77" t="s">
        <v>84</v>
      </c>
    </row>
    <row r="96" spans="1:91" s="6" customFormat="1" ht="14.45" customHeight="1">
      <c r="A96" s="68" t="s">
        <v>78</v>
      </c>
      <c r="B96" s="69"/>
      <c r="C96" s="70"/>
      <c r="D96" s="165" t="s">
        <v>85</v>
      </c>
      <c r="E96" s="165"/>
      <c r="F96" s="165"/>
      <c r="G96" s="165"/>
      <c r="H96" s="165"/>
      <c r="I96" s="71"/>
      <c r="J96" s="165" t="s">
        <v>86</v>
      </c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3">
        <f>'VRN - Vedlejší rozpočtové...'!J30</f>
        <v>0</v>
      </c>
      <c r="AH96" s="164"/>
      <c r="AI96" s="164"/>
      <c r="AJ96" s="164"/>
      <c r="AK96" s="164"/>
      <c r="AL96" s="164"/>
      <c r="AM96" s="164"/>
      <c r="AN96" s="163">
        <f>SUM(AG96,AT96)</f>
        <v>0</v>
      </c>
      <c r="AO96" s="164"/>
      <c r="AP96" s="164"/>
      <c r="AQ96" s="72" t="s">
        <v>81</v>
      </c>
      <c r="AR96" s="69"/>
      <c r="AS96" s="78">
        <v>0</v>
      </c>
      <c r="AT96" s="79">
        <f>ROUND(SUM(AV96:AW96),2)</f>
        <v>0</v>
      </c>
      <c r="AU96" s="80">
        <f>'VRN - Vedlejší rozpočtové...'!P119</f>
        <v>3.4799999999999995</v>
      </c>
      <c r="AV96" s="79">
        <f>'VRN - Vedlejší rozpočtové...'!J33</f>
        <v>0</v>
      </c>
      <c r="AW96" s="79">
        <f>'VRN - Vedlejší rozpočtové...'!J34</f>
        <v>0</v>
      </c>
      <c r="AX96" s="79">
        <f>'VRN - Vedlejší rozpočtové...'!J35</f>
        <v>0</v>
      </c>
      <c r="AY96" s="79">
        <f>'VRN - Vedlejší rozpočtové...'!J36</f>
        <v>0</v>
      </c>
      <c r="AZ96" s="79">
        <f>'VRN - Vedlejší rozpočtové...'!F33</f>
        <v>0</v>
      </c>
      <c r="BA96" s="79">
        <f>'VRN - Vedlejší rozpočtové...'!F34</f>
        <v>0</v>
      </c>
      <c r="BB96" s="79">
        <f>'VRN - Vedlejší rozpočtové...'!F35</f>
        <v>0</v>
      </c>
      <c r="BC96" s="79">
        <f>'VRN - Vedlejší rozpočtové...'!F36</f>
        <v>0</v>
      </c>
      <c r="BD96" s="81">
        <f>'VRN - Vedlejší rozpočtové...'!F37</f>
        <v>0</v>
      </c>
      <c r="BT96" s="77" t="s">
        <v>82</v>
      </c>
      <c r="BV96" s="77" t="s">
        <v>76</v>
      </c>
      <c r="BW96" s="77" t="s">
        <v>87</v>
      </c>
      <c r="BX96" s="77" t="s">
        <v>4</v>
      </c>
      <c r="CL96" s="77" t="s">
        <v>1</v>
      </c>
      <c r="CM96" s="77" t="s">
        <v>84</v>
      </c>
    </row>
    <row r="97" spans="2:44" s="1" customFormat="1" ht="30" customHeight="1">
      <c r="B97" s="26"/>
      <c r="AR97" s="26"/>
    </row>
    <row r="98" spans="2:44" s="1" customFormat="1" ht="6.9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26"/>
    </row>
  </sheetData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-101 - Komunikace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9"/>
  <sheetViews>
    <sheetView showGridLines="0" tabSelected="1" topLeftCell="A115" workbookViewId="0">
      <selection activeCell="F119" sqref="F119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83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14</v>
      </c>
      <c r="L6" s="17"/>
    </row>
    <row r="7" spans="2:46" ht="14.45" customHeight="1">
      <c r="B7" s="17"/>
      <c r="E7" s="196" t="str">
        <f>'Rekapitulace stavby'!K6</f>
        <v>Oprava ulice Vrutická Milovice</v>
      </c>
      <c r="F7" s="197"/>
      <c r="G7" s="197"/>
      <c r="H7" s="197"/>
      <c r="L7" s="17"/>
    </row>
    <row r="8" spans="2:46" s="1" customFormat="1" ht="12" customHeight="1">
      <c r="B8" s="26"/>
      <c r="D8" s="23" t="s">
        <v>89</v>
      </c>
      <c r="L8" s="26"/>
    </row>
    <row r="9" spans="2:46" s="1" customFormat="1" ht="15.6" customHeight="1">
      <c r="B9" s="26"/>
      <c r="E9" s="173" t="s">
        <v>90</v>
      </c>
      <c r="F9" s="195"/>
      <c r="G9" s="195"/>
      <c r="H9" s="195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>
      <c r="B12" s="26"/>
      <c r="D12" s="23" t="s">
        <v>18</v>
      </c>
      <c r="F12" s="21" t="s">
        <v>91</v>
      </c>
      <c r="I12" s="23" t="s">
        <v>20</v>
      </c>
      <c r="J12" s="46" t="str">
        <f>'Rekapitulace stavby'!AN8</f>
        <v>20. 11. 2023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22</v>
      </c>
      <c r="I14" s="23" t="s">
        <v>23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>Město Milovice</v>
      </c>
      <c r="I15" s="23" t="s">
        <v>25</v>
      </c>
      <c r="J15" s="21" t="str">
        <f>IF('Rekapitulace stavby'!AN11="","",'Rekapitulace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26</v>
      </c>
      <c r="I17" s="23" t="s">
        <v>23</v>
      </c>
      <c r="J17" s="21" t="str">
        <f>'Rekapitulace stavby'!AN13</f>
        <v/>
      </c>
      <c r="L17" s="26"/>
    </row>
    <row r="18" spans="2:12" s="1" customFormat="1" ht="18" customHeight="1">
      <c r="B18" s="26"/>
      <c r="E18" s="189" t="str">
        <f>'Rekapitulace stavby'!E14</f>
        <v xml:space="preserve"> </v>
      </c>
      <c r="F18" s="189"/>
      <c r="G18" s="189"/>
      <c r="H18" s="189"/>
      <c r="I18" s="23" t="s">
        <v>25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28</v>
      </c>
      <c r="I20" s="23" t="s">
        <v>23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>Ing.Hynek Seiner</v>
      </c>
      <c r="I21" s="23" t="s">
        <v>25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31</v>
      </c>
      <c r="I23" s="23" t="s">
        <v>23</v>
      </c>
      <c r="J23" s="21" t="s">
        <v>1</v>
      </c>
      <c r="L23" s="26"/>
    </row>
    <row r="24" spans="2:12" s="1" customFormat="1" ht="18" customHeight="1">
      <c r="B24" s="26"/>
      <c r="E24" s="21" t="s">
        <v>32</v>
      </c>
      <c r="I24" s="23" t="s">
        <v>25</v>
      </c>
      <c r="J24" s="21" t="s">
        <v>1</v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33</v>
      </c>
      <c r="L26" s="26"/>
    </row>
    <row r="27" spans="2:12" s="7" customFormat="1" ht="14.45" customHeight="1">
      <c r="B27" s="83"/>
      <c r="E27" s="191" t="s">
        <v>1</v>
      </c>
      <c r="F27" s="191"/>
      <c r="G27" s="191"/>
      <c r="H27" s="191"/>
      <c r="L27" s="83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>
      <c r="B30" s="26"/>
      <c r="D30" s="84" t="s">
        <v>34</v>
      </c>
      <c r="J30" s="60">
        <f>ROUND(J124, 2)</f>
        <v>0</v>
      </c>
      <c r="L30" s="26"/>
    </row>
    <row r="31" spans="2:12" s="1" customFormat="1" ht="6.95" customHeight="1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>
      <c r="B32" s="26"/>
      <c r="F32" s="29" t="s">
        <v>36</v>
      </c>
      <c r="I32" s="29" t="s">
        <v>35</v>
      </c>
      <c r="J32" s="29" t="s">
        <v>37</v>
      </c>
      <c r="L32" s="26"/>
    </row>
    <row r="33" spans="2:12" s="1" customFormat="1" ht="14.45" customHeight="1">
      <c r="B33" s="26"/>
      <c r="D33" s="49" t="s">
        <v>38</v>
      </c>
      <c r="E33" s="23" t="s">
        <v>39</v>
      </c>
      <c r="F33" s="85">
        <f>ROUND((SUM(BE124:BE158)),  2)</f>
        <v>0</v>
      </c>
      <c r="I33" s="86">
        <v>0.21</v>
      </c>
      <c r="J33" s="85">
        <f>ROUND(((SUM(BE124:BE158))*I33),  2)</f>
        <v>0</v>
      </c>
      <c r="L33" s="26"/>
    </row>
    <row r="34" spans="2:12" s="1" customFormat="1" ht="14.45" customHeight="1">
      <c r="B34" s="26"/>
      <c r="E34" s="23" t="s">
        <v>40</v>
      </c>
      <c r="F34" s="85">
        <f>ROUND((SUM(BF124:BF158)),  2)</f>
        <v>0</v>
      </c>
      <c r="I34" s="86">
        <v>0.15</v>
      </c>
      <c r="J34" s="85">
        <f>ROUND(((SUM(BF124:BF158))*I34),  2)</f>
        <v>0</v>
      </c>
      <c r="L34" s="26"/>
    </row>
    <row r="35" spans="2:12" s="1" customFormat="1" ht="14.45" hidden="1" customHeight="1">
      <c r="B35" s="26"/>
      <c r="E35" s="23" t="s">
        <v>41</v>
      </c>
      <c r="F35" s="85">
        <f>ROUND((SUM(BG124:BG158)),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>
      <c r="B36" s="26"/>
      <c r="E36" s="23" t="s">
        <v>42</v>
      </c>
      <c r="F36" s="85">
        <f>ROUND((SUM(BH124:BH158)),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>
      <c r="B37" s="26"/>
      <c r="E37" s="23" t="s">
        <v>43</v>
      </c>
      <c r="F37" s="85">
        <f>ROUND((SUM(BI124:BI158)),  2)</f>
        <v>0</v>
      </c>
      <c r="I37" s="86">
        <v>0</v>
      </c>
      <c r="J37" s="85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7"/>
      <c r="D39" s="88" t="s">
        <v>44</v>
      </c>
      <c r="E39" s="51"/>
      <c r="F39" s="51"/>
      <c r="G39" s="89" t="s">
        <v>45</v>
      </c>
      <c r="H39" s="90" t="s">
        <v>46</v>
      </c>
      <c r="I39" s="51"/>
      <c r="J39" s="91">
        <f>SUM(J30:J37)</f>
        <v>0</v>
      </c>
      <c r="K39" s="92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49</v>
      </c>
      <c r="E61" s="28"/>
      <c r="F61" s="93" t="s">
        <v>50</v>
      </c>
      <c r="G61" s="37" t="s">
        <v>49</v>
      </c>
      <c r="H61" s="28"/>
      <c r="I61" s="28"/>
      <c r="J61" s="94" t="s">
        <v>50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49</v>
      </c>
      <c r="E76" s="28"/>
      <c r="F76" s="93" t="s">
        <v>50</v>
      </c>
      <c r="G76" s="37" t="s">
        <v>49</v>
      </c>
      <c r="H76" s="28"/>
      <c r="I76" s="28"/>
      <c r="J76" s="94" t="s">
        <v>50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92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4.45" customHeight="1">
      <c r="B85" s="26"/>
      <c r="E85" s="196" t="str">
        <f>E7</f>
        <v>Oprava ulice Vrutická Milovice</v>
      </c>
      <c r="F85" s="197"/>
      <c r="G85" s="197"/>
      <c r="H85" s="197"/>
      <c r="L85" s="26"/>
    </row>
    <row r="86" spans="2:47" s="1" customFormat="1" ht="12" customHeight="1">
      <c r="B86" s="26"/>
      <c r="C86" s="23" t="s">
        <v>89</v>
      </c>
      <c r="L86" s="26"/>
    </row>
    <row r="87" spans="2:47" s="1" customFormat="1" ht="15.6" customHeight="1">
      <c r="B87" s="26"/>
      <c r="E87" s="173" t="str">
        <f>E9</f>
        <v>SO-101 - Komunikace</v>
      </c>
      <c r="F87" s="195"/>
      <c r="G87" s="195"/>
      <c r="H87" s="195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3" t="s">
        <v>18</v>
      </c>
      <c r="F89" s="21" t="str">
        <f>F12</f>
        <v>Chrudim</v>
      </c>
      <c r="I89" s="23" t="s">
        <v>20</v>
      </c>
      <c r="J89" s="46" t="str">
        <f>IF(J12="","",J12)</f>
        <v>20. 11. 2023</v>
      </c>
      <c r="L89" s="26"/>
    </row>
    <row r="90" spans="2:47" s="1" customFormat="1" ht="6.95" customHeight="1">
      <c r="B90" s="26"/>
      <c r="L90" s="26"/>
    </row>
    <row r="91" spans="2:47" s="1" customFormat="1" ht="15.6" customHeight="1">
      <c r="B91" s="26"/>
      <c r="C91" s="23" t="s">
        <v>22</v>
      </c>
      <c r="F91" s="21" t="str">
        <f>E15</f>
        <v>Město Milovice</v>
      </c>
      <c r="I91" s="23" t="s">
        <v>28</v>
      </c>
      <c r="J91" s="24" t="str">
        <f>E21</f>
        <v>Ing.Hynek Seiner</v>
      </c>
      <c r="L91" s="26"/>
    </row>
    <row r="92" spans="2:47" s="1" customFormat="1" ht="15.6" customHeight="1">
      <c r="B92" s="26"/>
      <c r="C92" s="23" t="s">
        <v>26</v>
      </c>
      <c r="F92" s="21" t="str">
        <f>IF(E18="","",E18)</f>
        <v xml:space="preserve"> </v>
      </c>
      <c r="I92" s="23" t="s">
        <v>31</v>
      </c>
      <c r="J92" s="24" t="str">
        <f>E24</f>
        <v>Hynek Seiner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5" t="s">
        <v>93</v>
      </c>
      <c r="D94" s="87"/>
      <c r="E94" s="87"/>
      <c r="F94" s="87"/>
      <c r="G94" s="87"/>
      <c r="H94" s="87"/>
      <c r="I94" s="87"/>
      <c r="J94" s="96" t="s">
        <v>94</v>
      </c>
      <c r="K94" s="87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97" t="s">
        <v>95</v>
      </c>
      <c r="J96" s="60">
        <f>J124</f>
        <v>0</v>
      </c>
      <c r="L96" s="26"/>
      <c r="AU96" s="14" t="s">
        <v>96</v>
      </c>
    </row>
    <row r="97" spans="2:12" s="8" customFormat="1" ht="24.95" customHeight="1">
      <c r="B97" s="98"/>
      <c r="D97" s="99" t="s">
        <v>97</v>
      </c>
      <c r="E97" s="100"/>
      <c r="F97" s="100"/>
      <c r="G97" s="100"/>
      <c r="H97" s="100"/>
      <c r="I97" s="100"/>
      <c r="J97" s="101">
        <f>J125</f>
        <v>0</v>
      </c>
      <c r="L97" s="98"/>
    </row>
    <row r="98" spans="2:12" s="9" customFormat="1" ht="19.899999999999999" customHeight="1">
      <c r="B98" s="102"/>
      <c r="D98" s="103" t="s">
        <v>98</v>
      </c>
      <c r="E98" s="104"/>
      <c r="F98" s="104"/>
      <c r="G98" s="104"/>
      <c r="H98" s="104"/>
      <c r="I98" s="104"/>
      <c r="J98" s="105">
        <f>J126</f>
        <v>0</v>
      </c>
      <c r="L98" s="102"/>
    </row>
    <row r="99" spans="2:12" s="9" customFormat="1" ht="19.899999999999999" customHeight="1">
      <c r="B99" s="102"/>
      <c r="D99" s="103" t="s">
        <v>99</v>
      </c>
      <c r="E99" s="104"/>
      <c r="F99" s="104"/>
      <c r="G99" s="104"/>
      <c r="H99" s="104"/>
      <c r="I99" s="104"/>
      <c r="J99" s="105">
        <f>J136</f>
        <v>0</v>
      </c>
      <c r="L99" s="102"/>
    </row>
    <row r="100" spans="2:12" s="9" customFormat="1" ht="19.899999999999999" customHeight="1">
      <c r="B100" s="102"/>
      <c r="D100" s="103" t="s">
        <v>100</v>
      </c>
      <c r="E100" s="104"/>
      <c r="F100" s="104"/>
      <c r="G100" s="104"/>
      <c r="H100" s="104"/>
      <c r="I100" s="104"/>
      <c r="J100" s="105">
        <f>J140</f>
        <v>0</v>
      </c>
      <c r="L100" s="102"/>
    </row>
    <row r="101" spans="2:12" s="9" customFormat="1" ht="19.899999999999999" customHeight="1">
      <c r="B101" s="102"/>
      <c r="D101" s="103" t="s">
        <v>101</v>
      </c>
      <c r="E101" s="104"/>
      <c r="F101" s="104"/>
      <c r="G101" s="104"/>
      <c r="H101" s="104"/>
      <c r="I101" s="104"/>
      <c r="J101" s="105">
        <f>J144</f>
        <v>0</v>
      </c>
      <c r="L101" s="102"/>
    </row>
    <row r="102" spans="2:12" s="9" customFormat="1" ht="19.899999999999999" customHeight="1">
      <c r="B102" s="102"/>
      <c r="D102" s="103" t="s">
        <v>102</v>
      </c>
      <c r="E102" s="104"/>
      <c r="F102" s="104"/>
      <c r="G102" s="104"/>
      <c r="H102" s="104"/>
      <c r="I102" s="104"/>
      <c r="J102" s="105">
        <f>J147</f>
        <v>0</v>
      </c>
      <c r="L102" s="102"/>
    </row>
    <row r="103" spans="2:12" s="9" customFormat="1" ht="19.899999999999999" customHeight="1">
      <c r="B103" s="102"/>
      <c r="D103" s="103" t="s">
        <v>103</v>
      </c>
      <c r="E103" s="104"/>
      <c r="F103" s="104"/>
      <c r="G103" s="104"/>
      <c r="H103" s="104"/>
      <c r="I103" s="104"/>
      <c r="J103" s="105">
        <f>J152</f>
        <v>0</v>
      </c>
      <c r="L103" s="102"/>
    </row>
    <row r="104" spans="2:12" s="9" customFormat="1" ht="19.899999999999999" customHeight="1">
      <c r="B104" s="102"/>
      <c r="D104" s="103" t="s">
        <v>104</v>
      </c>
      <c r="E104" s="104"/>
      <c r="F104" s="104"/>
      <c r="G104" s="104"/>
      <c r="H104" s="104"/>
      <c r="I104" s="104"/>
      <c r="J104" s="105">
        <f>J157</f>
        <v>0</v>
      </c>
      <c r="L104" s="102"/>
    </row>
    <row r="105" spans="2:12" s="1" customFormat="1" ht="21.75" customHeight="1">
      <c r="B105" s="26"/>
      <c r="L105" s="26"/>
    </row>
    <row r="106" spans="2:12" s="1" customFormat="1" ht="6.95" customHeigh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26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6"/>
    </row>
    <row r="111" spans="2:12" s="1" customFormat="1" ht="24.95" customHeight="1">
      <c r="B111" s="26"/>
      <c r="C111" s="18" t="s">
        <v>105</v>
      </c>
      <c r="L111" s="26"/>
    </row>
    <row r="112" spans="2:12" s="1" customFormat="1" ht="6.95" customHeight="1">
      <c r="B112" s="26"/>
      <c r="L112" s="26"/>
    </row>
    <row r="113" spans="2:65" s="1" customFormat="1" ht="12" customHeight="1">
      <c r="B113" s="26"/>
      <c r="C113" s="23" t="s">
        <v>14</v>
      </c>
      <c r="L113" s="26"/>
    </row>
    <row r="114" spans="2:65" s="1" customFormat="1" ht="14.45" customHeight="1">
      <c r="B114" s="26"/>
      <c r="E114" s="196" t="str">
        <f>E7</f>
        <v>Oprava ulice Vrutická Milovice</v>
      </c>
      <c r="F114" s="197"/>
      <c r="G114" s="197"/>
      <c r="H114" s="197"/>
      <c r="L114" s="26"/>
    </row>
    <row r="115" spans="2:65" s="1" customFormat="1" ht="12" customHeight="1">
      <c r="B115" s="26"/>
      <c r="C115" s="23" t="s">
        <v>89</v>
      </c>
      <c r="L115" s="26"/>
    </row>
    <row r="116" spans="2:65" s="1" customFormat="1" ht="15.6" customHeight="1">
      <c r="B116" s="26"/>
      <c r="E116" s="173" t="str">
        <f>E9</f>
        <v>SO-101 - Komunikace</v>
      </c>
      <c r="F116" s="195"/>
      <c r="G116" s="195"/>
      <c r="H116" s="195"/>
      <c r="L116" s="26"/>
    </row>
    <row r="117" spans="2:65" s="1" customFormat="1" ht="6.95" customHeight="1">
      <c r="B117" s="26"/>
      <c r="L117" s="26"/>
    </row>
    <row r="118" spans="2:65" s="1" customFormat="1" ht="12" customHeight="1">
      <c r="B118" s="26"/>
      <c r="C118" s="23" t="s">
        <v>18</v>
      </c>
      <c r="F118" s="21" t="s">
        <v>19</v>
      </c>
      <c r="I118" s="23" t="s">
        <v>20</v>
      </c>
      <c r="J118" s="46" t="str">
        <f>IF(J12="","",J12)</f>
        <v>20. 11. 2023</v>
      </c>
      <c r="L118" s="26"/>
    </row>
    <row r="119" spans="2:65" s="1" customFormat="1" ht="6.95" customHeight="1">
      <c r="B119" s="26"/>
      <c r="L119" s="26"/>
    </row>
    <row r="120" spans="2:65" s="1" customFormat="1" ht="15.6" customHeight="1">
      <c r="B120" s="26"/>
      <c r="C120" s="23" t="s">
        <v>22</v>
      </c>
      <c r="F120" s="21" t="str">
        <f>E15</f>
        <v>Město Milovice</v>
      </c>
      <c r="I120" s="23" t="s">
        <v>28</v>
      </c>
      <c r="J120" s="24" t="str">
        <f>E21</f>
        <v>Ing.Hynek Seiner</v>
      </c>
      <c r="L120" s="26"/>
    </row>
    <row r="121" spans="2:65" s="1" customFormat="1" ht="15.6" customHeight="1">
      <c r="B121" s="26"/>
      <c r="C121" s="23" t="s">
        <v>26</v>
      </c>
      <c r="F121" s="21" t="str">
        <f>IF(E18="","",E18)</f>
        <v xml:space="preserve"> </v>
      </c>
      <c r="I121" s="23" t="s">
        <v>31</v>
      </c>
      <c r="J121" s="24" t="str">
        <f>E24</f>
        <v>Hynek Seiner</v>
      </c>
      <c r="L121" s="26"/>
    </row>
    <row r="122" spans="2:65" s="1" customFormat="1" ht="10.35" customHeight="1">
      <c r="B122" s="26"/>
      <c r="L122" s="26"/>
    </row>
    <row r="123" spans="2:65" s="10" customFormat="1" ht="29.25" customHeight="1">
      <c r="B123" s="106"/>
      <c r="C123" s="107" t="s">
        <v>106</v>
      </c>
      <c r="D123" s="108" t="s">
        <v>59</v>
      </c>
      <c r="E123" s="108" t="s">
        <v>55</v>
      </c>
      <c r="F123" s="108" t="s">
        <v>56</v>
      </c>
      <c r="G123" s="108" t="s">
        <v>107</v>
      </c>
      <c r="H123" s="108" t="s">
        <v>108</v>
      </c>
      <c r="I123" s="108" t="s">
        <v>109</v>
      </c>
      <c r="J123" s="108" t="s">
        <v>94</v>
      </c>
      <c r="K123" s="109" t="s">
        <v>110</v>
      </c>
      <c r="L123" s="106"/>
      <c r="M123" s="53" t="s">
        <v>1</v>
      </c>
      <c r="N123" s="54" t="s">
        <v>38</v>
      </c>
      <c r="O123" s="54" t="s">
        <v>111</v>
      </c>
      <c r="P123" s="54" t="s">
        <v>112</v>
      </c>
      <c r="Q123" s="54" t="s">
        <v>113</v>
      </c>
      <c r="R123" s="54" t="s">
        <v>114</v>
      </c>
      <c r="S123" s="54" t="s">
        <v>115</v>
      </c>
      <c r="T123" s="55" t="s">
        <v>116</v>
      </c>
    </row>
    <row r="124" spans="2:65" s="1" customFormat="1" ht="22.9" customHeight="1">
      <c r="B124" s="26"/>
      <c r="C124" s="58" t="s">
        <v>117</v>
      </c>
      <c r="J124" s="110">
        <f>BK124</f>
        <v>0</v>
      </c>
      <c r="L124" s="26"/>
      <c r="M124" s="56"/>
      <c r="N124" s="47"/>
      <c r="O124" s="47"/>
      <c r="P124" s="111">
        <f>P125</f>
        <v>1370.7660019999998</v>
      </c>
      <c r="Q124" s="47"/>
      <c r="R124" s="111">
        <f>R125</f>
        <v>1422.6974950000001</v>
      </c>
      <c r="S124" s="47"/>
      <c r="T124" s="112">
        <f>T125</f>
        <v>123</v>
      </c>
      <c r="AT124" s="14" t="s">
        <v>73</v>
      </c>
      <c r="AU124" s="14" t="s">
        <v>96</v>
      </c>
      <c r="BK124" s="113">
        <f>BK125</f>
        <v>0</v>
      </c>
    </row>
    <row r="125" spans="2:65" s="11" customFormat="1" ht="25.9" customHeight="1">
      <c r="B125" s="114"/>
      <c r="D125" s="115" t="s">
        <v>73</v>
      </c>
      <c r="E125" s="116" t="s">
        <v>118</v>
      </c>
      <c r="F125" s="116" t="s">
        <v>119</v>
      </c>
      <c r="J125" s="117">
        <f>BK125</f>
        <v>0</v>
      </c>
      <c r="L125" s="114"/>
      <c r="M125" s="118"/>
      <c r="P125" s="119">
        <f>P126+P136+P140+P144+P147+P152+P157</f>
        <v>1370.7660019999998</v>
      </c>
      <c r="R125" s="119">
        <f>R126+R136+R140+R144+R147+R152+R157</f>
        <v>1422.6974950000001</v>
      </c>
      <c r="T125" s="120">
        <f>T126+T136+T140+T144+T147+T152+T157</f>
        <v>123</v>
      </c>
      <c r="AR125" s="115" t="s">
        <v>82</v>
      </c>
      <c r="AT125" s="121" t="s">
        <v>73</v>
      </c>
      <c r="AU125" s="121" t="s">
        <v>74</v>
      </c>
      <c r="AY125" s="115" t="s">
        <v>120</v>
      </c>
      <c r="BK125" s="122">
        <f>BK126+BK136+BK140+BK144+BK147+BK152+BK157</f>
        <v>0</v>
      </c>
    </row>
    <row r="126" spans="2:65" s="11" customFormat="1" ht="22.9" customHeight="1">
      <c r="B126" s="114"/>
      <c r="D126" s="115" t="s">
        <v>73</v>
      </c>
      <c r="E126" s="123" t="s">
        <v>121</v>
      </c>
      <c r="F126" s="123" t="s">
        <v>122</v>
      </c>
      <c r="J126" s="124">
        <f>BK126</f>
        <v>0</v>
      </c>
      <c r="L126" s="114"/>
      <c r="M126" s="118"/>
      <c r="P126" s="119">
        <f>SUM(P127:P135)</f>
        <v>791.30000000000007</v>
      </c>
      <c r="R126" s="119">
        <f>SUM(R127:R135)</f>
        <v>993.62864500000001</v>
      </c>
      <c r="T126" s="120">
        <f>SUM(T127:T135)</f>
        <v>123</v>
      </c>
      <c r="AR126" s="115" t="s">
        <v>82</v>
      </c>
      <c r="AT126" s="121" t="s">
        <v>73</v>
      </c>
      <c r="AU126" s="121" t="s">
        <v>82</v>
      </c>
      <c r="AY126" s="115" t="s">
        <v>120</v>
      </c>
      <c r="BK126" s="122">
        <f>SUM(BK127:BK135)</f>
        <v>0</v>
      </c>
    </row>
    <row r="127" spans="2:65" s="1" customFormat="1" ht="14.45" customHeight="1">
      <c r="B127" s="125"/>
      <c r="C127" s="126" t="s">
        <v>82</v>
      </c>
      <c r="D127" s="126" t="s">
        <v>123</v>
      </c>
      <c r="E127" s="127" t="s">
        <v>124</v>
      </c>
      <c r="F127" s="128" t="s">
        <v>125</v>
      </c>
      <c r="G127" s="129" t="s">
        <v>126</v>
      </c>
      <c r="H127" s="130">
        <v>4100</v>
      </c>
      <c r="I127" s="131"/>
      <c r="J127" s="131">
        <f>ROUND(I127*H127,2)</f>
        <v>0</v>
      </c>
      <c r="K127" s="128" t="s">
        <v>127</v>
      </c>
      <c r="L127" s="26"/>
      <c r="M127" s="132" t="s">
        <v>1</v>
      </c>
      <c r="N127" s="133" t="s">
        <v>39</v>
      </c>
      <c r="O127" s="134">
        <v>1.2999999999999999E-2</v>
      </c>
      <c r="P127" s="134">
        <f>O127*H127</f>
        <v>53.3</v>
      </c>
      <c r="Q127" s="134">
        <v>0</v>
      </c>
      <c r="R127" s="134">
        <f>Q127*H127</f>
        <v>0</v>
      </c>
      <c r="S127" s="134">
        <v>0.01</v>
      </c>
      <c r="T127" s="135">
        <f>S127*H127</f>
        <v>41</v>
      </c>
      <c r="AR127" s="136" t="s">
        <v>128</v>
      </c>
      <c r="AT127" s="136" t="s">
        <v>123</v>
      </c>
      <c r="AU127" s="136" t="s">
        <v>84</v>
      </c>
      <c r="AY127" s="14" t="s">
        <v>120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4" t="s">
        <v>82</v>
      </c>
      <c r="BK127" s="137">
        <f>ROUND(I127*H127,2)</f>
        <v>0</v>
      </c>
      <c r="BL127" s="14" t="s">
        <v>128</v>
      </c>
      <c r="BM127" s="136" t="s">
        <v>129</v>
      </c>
    </row>
    <row r="128" spans="2:65" s="1" customFormat="1" ht="22.15" customHeight="1">
      <c r="B128" s="125"/>
      <c r="C128" s="126" t="s">
        <v>84</v>
      </c>
      <c r="D128" s="126" t="s">
        <v>123</v>
      </c>
      <c r="E128" s="127" t="s">
        <v>130</v>
      </c>
      <c r="F128" s="128" t="s">
        <v>131</v>
      </c>
      <c r="G128" s="129" t="s">
        <v>126</v>
      </c>
      <c r="H128" s="130">
        <v>4100</v>
      </c>
      <c r="I128" s="131"/>
      <c r="J128" s="131">
        <f>ROUND(I128*H128,2)</f>
        <v>0</v>
      </c>
      <c r="K128" s="128" t="s">
        <v>127</v>
      </c>
      <c r="L128" s="26"/>
      <c r="M128" s="132" t="s">
        <v>1</v>
      </c>
      <c r="N128" s="133" t="s">
        <v>39</v>
      </c>
      <c r="O128" s="134">
        <v>2E-3</v>
      </c>
      <c r="P128" s="134">
        <f>O128*H128</f>
        <v>8.1999999999999993</v>
      </c>
      <c r="Q128" s="134">
        <v>0</v>
      </c>
      <c r="R128" s="134">
        <f>Q128*H128</f>
        <v>0</v>
      </c>
      <c r="S128" s="134">
        <v>0.02</v>
      </c>
      <c r="T128" s="135">
        <f>S128*H128</f>
        <v>82</v>
      </c>
      <c r="AR128" s="136" t="s">
        <v>128</v>
      </c>
      <c r="AT128" s="136" t="s">
        <v>123</v>
      </c>
      <c r="AU128" s="136" t="s">
        <v>84</v>
      </c>
      <c r="AY128" s="14" t="s">
        <v>120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4" t="s">
        <v>82</v>
      </c>
      <c r="BK128" s="137">
        <f>ROUND(I128*H128,2)</f>
        <v>0</v>
      </c>
      <c r="BL128" s="14" t="s">
        <v>128</v>
      </c>
      <c r="BM128" s="136" t="s">
        <v>132</v>
      </c>
    </row>
    <row r="129" spans="2:65" s="1" customFormat="1" ht="22.15" customHeight="1">
      <c r="B129" s="125"/>
      <c r="C129" s="126" t="s">
        <v>133</v>
      </c>
      <c r="D129" s="126" t="s">
        <v>123</v>
      </c>
      <c r="E129" s="127" t="s">
        <v>134</v>
      </c>
      <c r="F129" s="128" t="s">
        <v>274</v>
      </c>
      <c r="G129" s="129" t="s">
        <v>126</v>
      </c>
      <c r="H129" s="130">
        <v>4100</v>
      </c>
      <c r="I129" s="131"/>
      <c r="J129" s="131">
        <f>ROUND(I129*H129,2)</f>
        <v>0</v>
      </c>
      <c r="K129" s="128" t="s">
        <v>127</v>
      </c>
      <c r="L129" s="26"/>
      <c r="M129" s="132" t="s">
        <v>1</v>
      </c>
      <c r="N129" s="133" t="s">
        <v>39</v>
      </c>
      <c r="O129" s="134">
        <v>5.8000000000000003E-2</v>
      </c>
      <c r="P129" s="134">
        <f>O129*H129</f>
        <v>237.8</v>
      </c>
      <c r="Q129" s="134">
        <v>1E-4</v>
      </c>
      <c r="R129" s="134">
        <f>Q129*H129</f>
        <v>0.41000000000000003</v>
      </c>
      <c r="S129" s="134">
        <v>0</v>
      </c>
      <c r="T129" s="135">
        <f>S129*H129</f>
        <v>0</v>
      </c>
      <c r="AR129" s="136" t="s">
        <v>128</v>
      </c>
      <c r="AT129" s="136" t="s">
        <v>123</v>
      </c>
      <c r="AU129" s="136" t="s">
        <v>84</v>
      </c>
      <c r="AY129" s="14" t="s">
        <v>120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4" t="s">
        <v>82</v>
      </c>
      <c r="BK129" s="137">
        <f>ROUND(I129*H129,2)</f>
        <v>0</v>
      </c>
      <c r="BL129" s="14" t="s">
        <v>128</v>
      </c>
      <c r="BM129" s="136" t="s">
        <v>135</v>
      </c>
    </row>
    <row r="130" spans="2:65" s="1" customFormat="1" ht="22.15" customHeight="1">
      <c r="B130" s="125"/>
      <c r="C130" s="138" t="s">
        <v>128</v>
      </c>
      <c r="D130" s="138" t="s">
        <v>136</v>
      </c>
      <c r="E130" s="139" t="s">
        <v>137</v>
      </c>
      <c r="F130" s="140" t="s">
        <v>275</v>
      </c>
      <c r="G130" s="141" t="s">
        <v>126</v>
      </c>
      <c r="H130" s="142">
        <v>4856.45</v>
      </c>
      <c r="I130" s="143"/>
      <c r="J130" s="143">
        <f>ROUND(I130*H130,2)</f>
        <v>0</v>
      </c>
      <c r="K130" s="140" t="s">
        <v>127</v>
      </c>
      <c r="L130" s="144"/>
      <c r="M130" s="145" t="s">
        <v>1</v>
      </c>
      <c r="N130" s="146" t="s">
        <v>39</v>
      </c>
      <c r="O130" s="134">
        <v>0</v>
      </c>
      <c r="P130" s="134">
        <f>O130*H130</f>
        <v>0</v>
      </c>
      <c r="Q130" s="134">
        <v>1E-4</v>
      </c>
      <c r="R130" s="134">
        <f>Q130*H130</f>
        <v>0.48564499999999999</v>
      </c>
      <c r="S130" s="134">
        <v>0</v>
      </c>
      <c r="T130" s="135">
        <f>S130*H130</f>
        <v>0</v>
      </c>
      <c r="AR130" s="136" t="s">
        <v>138</v>
      </c>
      <c r="AT130" s="136" t="s">
        <v>136</v>
      </c>
      <c r="AU130" s="136" t="s">
        <v>84</v>
      </c>
      <c r="AY130" s="14" t="s">
        <v>120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4" t="s">
        <v>82</v>
      </c>
      <c r="BK130" s="137">
        <f>ROUND(I130*H130,2)</f>
        <v>0</v>
      </c>
      <c r="BL130" s="14" t="s">
        <v>128</v>
      </c>
      <c r="BM130" s="136" t="s">
        <v>139</v>
      </c>
    </row>
    <row r="131" spans="2:65" s="12" customFormat="1">
      <c r="B131" s="147"/>
      <c r="D131" s="148" t="s">
        <v>140</v>
      </c>
      <c r="F131" s="149" t="s">
        <v>141</v>
      </c>
      <c r="H131" s="150">
        <v>4856.45</v>
      </c>
      <c r="L131" s="147"/>
      <c r="M131" s="151"/>
      <c r="T131" s="152"/>
      <c r="AT131" s="153" t="s">
        <v>140</v>
      </c>
      <c r="AU131" s="153" t="s">
        <v>84</v>
      </c>
      <c r="AV131" s="12" t="s">
        <v>84</v>
      </c>
      <c r="AW131" s="12" t="s">
        <v>3</v>
      </c>
      <c r="AX131" s="12" t="s">
        <v>82</v>
      </c>
      <c r="AY131" s="153" t="s">
        <v>120</v>
      </c>
    </row>
    <row r="132" spans="2:65" s="1" customFormat="1" ht="30" customHeight="1">
      <c r="B132" s="125"/>
      <c r="C132" s="126" t="s">
        <v>142</v>
      </c>
      <c r="D132" s="126" t="s">
        <v>123</v>
      </c>
      <c r="E132" s="127" t="s">
        <v>143</v>
      </c>
      <c r="F132" s="128" t="s">
        <v>144</v>
      </c>
      <c r="G132" s="129" t="s">
        <v>126</v>
      </c>
      <c r="H132" s="130">
        <v>4100</v>
      </c>
      <c r="I132" s="131"/>
      <c r="J132" s="131">
        <f>ROUND(I132*H132,2)</f>
        <v>0</v>
      </c>
      <c r="K132" s="128" t="s">
        <v>145</v>
      </c>
      <c r="L132" s="26"/>
      <c r="M132" s="132" t="s">
        <v>1</v>
      </c>
      <c r="N132" s="133" t="s">
        <v>39</v>
      </c>
      <c r="O132" s="134">
        <v>6.6000000000000003E-2</v>
      </c>
      <c r="P132" s="134">
        <f>O132*H132</f>
        <v>270.60000000000002</v>
      </c>
      <c r="Q132" s="134">
        <v>0.10373</v>
      </c>
      <c r="R132" s="134">
        <f>Q132*H132</f>
        <v>425.29300000000001</v>
      </c>
      <c r="S132" s="134">
        <v>0</v>
      </c>
      <c r="T132" s="135">
        <f>S132*H132</f>
        <v>0</v>
      </c>
      <c r="AR132" s="136" t="s">
        <v>128</v>
      </c>
      <c r="AT132" s="136" t="s">
        <v>123</v>
      </c>
      <c r="AU132" s="136" t="s">
        <v>84</v>
      </c>
      <c r="AY132" s="14" t="s">
        <v>120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4" t="s">
        <v>82</v>
      </c>
      <c r="BK132" s="137">
        <f>ROUND(I132*H132,2)</f>
        <v>0</v>
      </c>
      <c r="BL132" s="14" t="s">
        <v>128</v>
      </c>
      <c r="BM132" s="136" t="s">
        <v>146</v>
      </c>
    </row>
    <row r="133" spans="2:65" s="1" customFormat="1" ht="22.15" customHeight="1">
      <c r="B133" s="125"/>
      <c r="C133" s="126" t="s">
        <v>147</v>
      </c>
      <c r="D133" s="126" t="s">
        <v>123</v>
      </c>
      <c r="E133" s="127" t="s">
        <v>148</v>
      </c>
      <c r="F133" s="128" t="s">
        <v>273</v>
      </c>
      <c r="G133" s="129" t="s">
        <v>126</v>
      </c>
      <c r="H133" s="130">
        <v>4100</v>
      </c>
      <c r="I133" s="131"/>
      <c r="J133" s="131">
        <f>ROUND(I133*H133,2)</f>
        <v>0</v>
      </c>
      <c r="K133" s="128" t="s">
        <v>145</v>
      </c>
      <c r="L133" s="26"/>
      <c r="M133" s="132" t="s">
        <v>1</v>
      </c>
      <c r="N133" s="133" t="s">
        <v>39</v>
      </c>
      <c r="O133" s="134">
        <v>4.8000000000000001E-2</v>
      </c>
      <c r="P133" s="134">
        <f>O133*H133</f>
        <v>196.8</v>
      </c>
      <c r="Q133" s="134">
        <v>0.13188</v>
      </c>
      <c r="R133" s="134">
        <f>Q133*H133</f>
        <v>540.70799999999997</v>
      </c>
      <c r="S133" s="134">
        <v>0</v>
      </c>
      <c r="T133" s="135">
        <f>S133*H133</f>
        <v>0</v>
      </c>
      <c r="AR133" s="136" t="s">
        <v>128</v>
      </c>
      <c r="AT133" s="136" t="s">
        <v>123</v>
      </c>
      <c r="AU133" s="136" t="s">
        <v>84</v>
      </c>
      <c r="AY133" s="14" t="s">
        <v>120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4" t="s">
        <v>82</v>
      </c>
      <c r="BK133" s="137">
        <f>ROUND(I133*H133,2)</f>
        <v>0</v>
      </c>
      <c r="BL133" s="14" t="s">
        <v>128</v>
      </c>
      <c r="BM133" s="136" t="s">
        <v>149</v>
      </c>
    </row>
    <row r="134" spans="2:65" s="1" customFormat="1" ht="22.15" customHeight="1">
      <c r="B134" s="125"/>
      <c r="C134" s="126" t="s">
        <v>150</v>
      </c>
      <c r="D134" s="126" t="s">
        <v>123</v>
      </c>
      <c r="E134" s="127" t="s">
        <v>151</v>
      </c>
      <c r="F134" s="128" t="s">
        <v>152</v>
      </c>
      <c r="G134" s="129" t="s">
        <v>126</v>
      </c>
      <c r="H134" s="130">
        <v>4100</v>
      </c>
      <c r="I134" s="131"/>
      <c r="J134" s="131">
        <f>ROUND(I134*H134,2)</f>
        <v>0</v>
      </c>
      <c r="K134" s="128" t="s">
        <v>127</v>
      </c>
      <c r="L134" s="26"/>
      <c r="M134" s="132" t="s">
        <v>1</v>
      </c>
      <c r="N134" s="133" t="s">
        <v>39</v>
      </c>
      <c r="O134" s="134">
        <v>4.0000000000000001E-3</v>
      </c>
      <c r="P134" s="134">
        <f>O134*H134</f>
        <v>16.399999999999999</v>
      </c>
      <c r="Q134" s="134">
        <v>6.0099999999999997E-3</v>
      </c>
      <c r="R134" s="134">
        <f>Q134*H134</f>
        <v>24.640999999999998</v>
      </c>
      <c r="S134" s="134">
        <v>0</v>
      </c>
      <c r="T134" s="135">
        <f>S134*H134</f>
        <v>0</v>
      </c>
      <c r="AR134" s="136" t="s">
        <v>128</v>
      </c>
      <c r="AT134" s="136" t="s">
        <v>123</v>
      </c>
      <c r="AU134" s="136" t="s">
        <v>84</v>
      </c>
      <c r="AY134" s="14" t="s">
        <v>120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4" t="s">
        <v>82</v>
      </c>
      <c r="BK134" s="137">
        <f>ROUND(I134*H134,2)</f>
        <v>0</v>
      </c>
      <c r="BL134" s="14" t="s">
        <v>128</v>
      </c>
      <c r="BM134" s="136" t="s">
        <v>153</v>
      </c>
    </row>
    <row r="135" spans="2:65" s="1" customFormat="1" ht="19.899999999999999" customHeight="1">
      <c r="B135" s="125"/>
      <c r="C135" s="126" t="s">
        <v>138</v>
      </c>
      <c r="D135" s="126" t="s">
        <v>123</v>
      </c>
      <c r="E135" s="127" t="s">
        <v>154</v>
      </c>
      <c r="F135" s="128" t="s">
        <v>155</v>
      </c>
      <c r="G135" s="129" t="s">
        <v>126</v>
      </c>
      <c r="H135" s="130">
        <v>4100</v>
      </c>
      <c r="I135" s="131"/>
      <c r="J135" s="131">
        <f>ROUND(I135*H135,2)</f>
        <v>0</v>
      </c>
      <c r="K135" s="128" t="s">
        <v>127</v>
      </c>
      <c r="L135" s="26"/>
      <c r="M135" s="132" t="s">
        <v>1</v>
      </c>
      <c r="N135" s="133" t="s">
        <v>39</v>
      </c>
      <c r="O135" s="134">
        <v>2E-3</v>
      </c>
      <c r="P135" s="134">
        <f>O135*H135</f>
        <v>8.1999999999999993</v>
      </c>
      <c r="Q135" s="134">
        <v>5.1000000000000004E-4</v>
      </c>
      <c r="R135" s="134">
        <f>Q135*H135</f>
        <v>2.0910000000000002</v>
      </c>
      <c r="S135" s="134">
        <v>0</v>
      </c>
      <c r="T135" s="135">
        <f>S135*H135</f>
        <v>0</v>
      </c>
      <c r="AR135" s="136" t="s">
        <v>128</v>
      </c>
      <c r="AT135" s="136" t="s">
        <v>123</v>
      </c>
      <c r="AU135" s="136" t="s">
        <v>84</v>
      </c>
      <c r="AY135" s="14" t="s">
        <v>120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4" t="s">
        <v>82</v>
      </c>
      <c r="BK135" s="137">
        <f>ROUND(I135*H135,2)</f>
        <v>0</v>
      </c>
      <c r="BL135" s="14" t="s">
        <v>128</v>
      </c>
      <c r="BM135" s="136" t="s">
        <v>156</v>
      </c>
    </row>
    <row r="136" spans="2:65" s="11" customFormat="1" ht="22.9" customHeight="1">
      <c r="B136" s="114"/>
      <c r="D136" s="115" t="s">
        <v>73</v>
      </c>
      <c r="E136" s="123" t="s">
        <v>157</v>
      </c>
      <c r="F136" s="123" t="s">
        <v>158</v>
      </c>
      <c r="J136" s="124">
        <f>BK136</f>
        <v>0</v>
      </c>
      <c r="L136" s="114"/>
      <c r="M136" s="118"/>
      <c r="P136" s="119">
        <f>SUM(P137:P139)</f>
        <v>221.81</v>
      </c>
      <c r="R136" s="119">
        <f>SUM(R137:R139)</f>
        <v>334.45339999999999</v>
      </c>
      <c r="T136" s="120">
        <f>SUM(T137:T139)</f>
        <v>0</v>
      </c>
      <c r="AR136" s="115" t="s">
        <v>82</v>
      </c>
      <c r="AT136" s="121" t="s">
        <v>73</v>
      </c>
      <c r="AU136" s="121" t="s">
        <v>82</v>
      </c>
      <c r="AY136" s="115" t="s">
        <v>120</v>
      </c>
      <c r="BK136" s="122">
        <f>SUM(BK137:BK139)</f>
        <v>0</v>
      </c>
    </row>
    <row r="137" spans="2:65" s="1" customFormat="1" ht="22.15" customHeight="1">
      <c r="B137" s="125"/>
      <c r="C137" s="126" t="s">
        <v>159</v>
      </c>
      <c r="D137" s="126" t="s">
        <v>123</v>
      </c>
      <c r="E137" s="127" t="s">
        <v>160</v>
      </c>
      <c r="F137" s="128" t="s">
        <v>161</v>
      </c>
      <c r="G137" s="129" t="s">
        <v>126</v>
      </c>
      <c r="H137" s="130">
        <v>820</v>
      </c>
      <c r="I137" s="131"/>
      <c r="J137" s="131">
        <f>ROUND(I137*H137,2)</f>
        <v>0</v>
      </c>
      <c r="K137" s="128" t="s">
        <v>145</v>
      </c>
      <c r="L137" s="26"/>
      <c r="M137" s="132" t="s">
        <v>1</v>
      </c>
      <c r="N137" s="133" t="s">
        <v>39</v>
      </c>
      <c r="O137" s="134">
        <v>5.6000000000000001E-2</v>
      </c>
      <c r="P137" s="134">
        <f>O137*H137</f>
        <v>45.92</v>
      </c>
      <c r="Q137" s="134">
        <v>0.15826000000000001</v>
      </c>
      <c r="R137" s="134">
        <f>Q137*H137</f>
        <v>129.7732</v>
      </c>
      <c r="S137" s="134">
        <v>0</v>
      </c>
      <c r="T137" s="135">
        <f>S137*H137</f>
        <v>0</v>
      </c>
      <c r="AR137" s="136" t="s">
        <v>128</v>
      </c>
      <c r="AT137" s="136" t="s">
        <v>123</v>
      </c>
      <c r="AU137" s="136" t="s">
        <v>84</v>
      </c>
      <c r="AY137" s="14" t="s">
        <v>120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4" t="s">
        <v>82</v>
      </c>
      <c r="BK137" s="137">
        <f>ROUND(I137*H137,2)</f>
        <v>0</v>
      </c>
      <c r="BL137" s="14" t="s">
        <v>128</v>
      </c>
      <c r="BM137" s="136" t="s">
        <v>162</v>
      </c>
    </row>
    <row r="138" spans="2:65" s="1" customFormat="1" ht="19.899999999999999" customHeight="1">
      <c r="B138" s="125"/>
      <c r="C138" s="126" t="s">
        <v>163</v>
      </c>
      <c r="D138" s="126" t="s">
        <v>123</v>
      </c>
      <c r="E138" s="127" t="s">
        <v>154</v>
      </c>
      <c r="F138" s="128" t="s">
        <v>155</v>
      </c>
      <c r="G138" s="129" t="s">
        <v>126</v>
      </c>
      <c r="H138" s="130">
        <v>820</v>
      </c>
      <c r="I138" s="131"/>
      <c r="J138" s="131">
        <f>ROUND(I138*H138,2)</f>
        <v>0</v>
      </c>
      <c r="K138" s="128" t="s">
        <v>127</v>
      </c>
      <c r="L138" s="26"/>
      <c r="M138" s="132" t="s">
        <v>1</v>
      </c>
      <c r="N138" s="133" t="s">
        <v>39</v>
      </c>
      <c r="O138" s="134">
        <v>2E-3</v>
      </c>
      <c r="P138" s="134">
        <f>O138*H138</f>
        <v>1.6400000000000001</v>
      </c>
      <c r="Q138" s="134">
        <v>5.1000000000000004E-4</v>
      </c>
      <c r="R138" s="134">
        <f>Q138*H138</f>
        <v>0.41820000000000002</v>
      </c>
      <c r="S138" s="134">
        <v>0</v>
      </c>
      <c r="T138" s="135">
        <f>S138*H138</f>
        <v>0</v>
      </c>
      <c r="AR138" s="136" t="s">
        <v>128</v>
      </c>
      <c r="AT138" s="136" t="s">
        <v>123</v>
      </c>
      <c r="AU138" s="136" t="s">
        <v>84</v>
      </c>
      <c r="AY138" s="14" t="s">
        <v>120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4" t="s">
        <v>82</v>
      </c>
      <c r="BK138" s="137">
        <f>ROUND(I138*H138,2)</f>
        <v>0</v>
      </c>
      <c r="BL138" s="14" t="s">
        <v>128</v>
      </c>
      <c r="BM138" s="136" t="s">
        <v>164</v>
      </c>
    </row>
    <row r="139" spans="2:65" s="1" customFormat="1" ht="19.899999999999999" customHeight="1">
      <c r="B139" s="125"/>
      <c r="C139" s="126" t="s">
        <v>165</v>
      </c>
      <c r="D139" s="126" t="s">
        <v>123</v>
      </c>
      <c r="E139" s="127" t="s">
        <v>166</v>
      </c>
      <c r="F139" s="128" t="s">
        <v>167</v>
      </c>
      <c r="G139" s="129" t="s">
        <v>126</v>
      </c>
      <c r="H139" s="130">
        <v>410</v>
      </c>
      <c r="I139" s="131"/>
      <c r="J139" s="131">
        <f>ROUND(I139*H139,2)</f>
        <v>0</v>
      </c>
      <c r="K139" s="128" t="s">
        <v>145</v>
      </c>
      <c r="L139" s="26"/>
      <c r="M139" s="132" t="s">
        <v>1</v>
      </c>
      <c r="N139" s="133" t="s">
        <v>39</v>
      </c>
      <c r="O139" s="134">
        <v>0.42499999999999999</v>
      </c>
      <c r="P139" s="134">
        <f>O139*H139</f>
        <v>174.25</v>
      </c>
      <c r="Q139" s="134">
        <v>0.49819999999999998</v>
      </c>
      <c r="R139" s="134">
        <f>Q139*H139</f>
        <v>204.262</v>
      </c>
      <c r="S139" s="134">
        <v>0</v>
      </c>
      <c r="T139" s="135">
        <f>S139*H139</f>
        <v>0</v>
      </c>
      <c r="AR139" s="136" t="s">
        <v>128</v>
      </c>
      <c r="AT139" s="136" t="s">
        <v>123</v>
      </c>
      <c r="AU139" s="136" t="s">
        <v>84</v>
      </c>
      <c r="AY139" s="14" t="s">
        <v>120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4" t="s">
        <v>82</v>
      </c>
      <c r="BK139" s="137">
        <f>ROUND(I139*H139,2)</f>
        <v>0</v>
      </c>
      <c r="BL139" s="14" t="s">
        <v>128</v>
      </c>
      <c r="BM139" s="136" t="s">
        <v>168</v>
      </c>
    </row>
    <row r="140" spans="2:65" s="11" customFormat="1" ht="22.9" customHeight="1">
      <c r="B140" s="114"/>
      <c r="D140" s="115" t="s">
        <v>73</v>
      </c>
      <c r="E140" s="123" t="s">
        <v>169</v>
      </c>
      <c r="F140" s="123" t="s">
        <v>170</v>
      </c>
      <c r="J140" s="124">
        <f>BK140</f>
        <v>0</v>
      </c>
      <c r="L140" s="114"/>
      <c r="M140" s="118"/>
      <c r="P140" s="119">
        <f>SUM(P141:P143)</f>
        <v>146.28</v>
      </c>
      <c r="R140" s="119">
        <f>SUM(R141:R143)</f>
        <v>79.350000000000009</v>
      </c>
      <c r="T140" s="120">
        <f>SUM(T141:T143)</f>
        <v>0</v>
      </c>
      <c r="AR140" s="115" t="s">
        <v>82</v>
      </c>
      <c r="AT140" s="121" t="s">
        <v>73</v>
      </c>
      <c r="AU140" s="121" t="s">
        <v>82</v>
      </c>
      <c r="AY140" s="115" t="s">
        <v>120</v>
      </c>
      <c r="BK140" s="122">
        <f>SUM(BK141:BK143)</f>
        <v>0</v>
      </c>
    </row>
    <row r="141" spans="2:65" s="1" customFormat="1" ht="14.45" customHeight="1">
      <c r="B141" s="125"/>
      <c r="C141" s="126" t="s">
        <v>171</v>
      </c>
      <c r="D141" s="126" t="s">
        <v>123</v>
      </c>
      <c r="E141" s="127" t="s">
        <v>172</v>
      </c>
      <c r="F141" s="128" t="s">
        <v>173</v>
      </c>
      <c r="G141" s="129" t="s">
        <v>126</v>
      </c>
      <c r="H141" s="130">
        <v>345</v>
      </c>
      <c r="I141" s="131"/>
      <c r="J141" s="131">
        <f>ROUND(I141*H141,2)</f>
        <v>0</v>
      </c>
      <c r="K141" s="128" t="s">
        <v>127</v>
      </c>
      <c r="L141" s="26"/>
      <c r="M141" s="132" t="s">
        <v>1</v>
      </c>
      <c r="N141" s="133" t="s">
        <v>39</v>
      </c>
      <c r="O141" s="134">
        <v>5.1999999999999998E-2</v>
      </c>
      <c r="P141" s="134">
        <f>O141*H141</f>
        <v>17.939999999999998</v>
      </c>
      <c r="Q141" s="134">
        <v>0.23</v>
      </c>
      <c r="R141" s="134">
        <f>Q141*H141</f>
        <v>79.350000000000009</v>
      </c>
      <c r="S141" s="134">
        <v>0</v>
      </c>
      <c r="T141" s="135">
        <f>S141*H141</f>
        <v>0</v>
      </c>
      <c r="AR141" s="136" t="s">
        <v>128</v>
      </c>
      <c r="AT141" s="136" t="s">
        <v>123</v>
      </c>
      <c r="AU141" s="136" t="s">
        <v>84</v>
      </c>
      <c r="AY141" s="14" t="s">
        <v>120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4" t="s">
        <v>82</v>
      </c>
      <c r="BK141" s="137">
        <f>ROUND(I141*H141,2)</f>
        <v>0</v>
      </c>
      <c r="BL141" s="14" t="s">
        <v>128</v>
      </c>
      <c r="BM141" s="136" t="s">
        <v>174</v>
      </c>
    </row>
    <row r="142" spans="2:65" s="12" customFormat="1">
      <c r="B142" s="147"/>
      <c r="D142" s="148" t="s">
        <v>140</v>
      </c>
      <c r="E142" s="153" t="s">
        <v>1</v>
      </c>
      <c r="F142" s="149" t="s">
        <v>175</v>
      </c>
      <c r="H142" s="150">
        <v>345</v>
      </c>
      <c r="L142" s="147"/>
      <c r="M142" s="151"/>
      <c r="T142" s="152"/>
      <c r="AT142" s="153" t="s">
        <v>140</v>
      </c>
      <c r="AU142" s="153" t="s">
        <v>84</v>
      </c>
      <c r="AV142" s="12" t="s">
        <v>84</v>
      </c>
      <c r="AW142" s="12" t="s">
        <v>30</v>
      </c>
      <c r="AX142" s="12" t="s">
        <v>82</v>
      </c>
      <c r="AY142" s="153" t="s">
        <v>120</v>
      </c>
    </row>
    <row r="143" spans="2:65" s="1" customFormat="1" ht="22.15" customHeight="1">
      <c r="B143" s="125"/>
      <c r="C143" s="126" t="s">
        <v>176</v>
      </c>
      <c r="D143" s="126" t="s">
        <v>123</v>
      </c>
      <c r="E143" s="127" t="s">
        <v>177</v>
      </c>
      <c r="F143" s="128" t="s">
        <v>178</v>
      </c>
      <c r="G143" s="129" t="s">
        <v>179</v>
      </c>
      <c r="H143" s="130">
        <v>1380</v>
      </c>
      <c r="I143" s="131"/>
      <c r="J143" s="131">
        <f>ROUND(I143*H143,2)</f>
        <v>0</v>
      </c>
      <c r="K143" s="128" t="s">
        <v>127</v>
      </c>
      <c r="L143" s="26"/>
      <c r="M143" s="132" t="s">
        <v>1</v>
      </c>
      <c r="N143" s="133" t="s">
        <v>39</v>
      </c>
      <c r="O143" s="134">
        <v>9.2999999999999999E-2</v>
      </c>
      <c r="P143" s="134">
        <f>O143*H143</f>
        <v>128.34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128</v>
      </c>
      <c r="AT143" s="136" t="s">
        <v>123</v>
      </c>
      <c r="AU143" s="136" t="s">
        <v>84</v>
      </c>
      <c r="AY143" s="14" t="s">
        <v>120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4" t="s">
        <v>82</v>
      </c>
      <c r="BK143" s="137">
        <f>ROUND(I143*H143,2)</f>
        <v>0</v>
      </c>
      <c r="BL143" s="14" t="s">
        <v>128</v>
      </c>
      <c r="BM143" s="136" t="s">
        <v>180</v>
      </c>
    </row>
    <row r="144" spans="2:65" s="11" customFormat="1" ht="22.9" customHeight="1">
      <c r="B144" s="114"/>
      <c r="D144" s="115" t="s">
        <v>73</v>
      </c>
      <c r="E144" s="123" t="s">
        <v>181</v>
      </c>
      <c r="F144" s="123" t="s">
        <v>182</v>
      </c>
      <c r="J144" s="124">
        <f>BK144</f>
        <v>0</v>
      </c>
      <c r="L144" s="114"/>
      <c r="M144" s="118"/>
      <c r="P144" s="119">
        <f>SUM(P145:P146)</f>
        <v>23.359000000000002</v>
      </c>
      <c r="R144" s="119">
        <f>SUM(R145:R146)</f>
        <v>1.6450000000000003E-2</v>
      </c>
      <c r="T144" s="120">
        <f>SUM(T145:T146)</f>
        <v>0</v>
      </c>
      <c r="AR144" s="115" t="s">
        <v>82</v>
      </c>
      <c r="AT144" s="121" t="s">
        <v>73</v>
      </c>
      <c r="AU144" s="121" t="s">
        <v>82</v>
      </c>
      <c r="AY144" s="115" t="s">
        <v>120</v>
      </c>
      <c r="BK144" s="122">
        <f>SUM(BK145:BK146)</f>
        <v>0</v>
      </c>
    </row>
    <row r="145" spans="2:65" s="1" customFormat="1" ht="22.15" customHeight="1">
      <c r="B145" s="125"/>
      <c r="C145" s="126" t="s">
        <v>183</v>
      </c>
      <c r="D145" s="126" t="s">
        <v>123</v>
      </c>
      <c r="E145" s="127" t="s">
        <v>184</v>
      </c>
      <c r="F145" s="128" t="s">
        <v>185</v>
      </c>
      <c r="G145" s="129" t="s">
        <v>179</v>
      </c>
      <c r="H145" s="130">
        <v>47</v>
      </c>
      <c r="I145" s="131"/>
      <c r="J145" s="131">
        <f>ROUND(I145*H145,2)</f>
        <v>0</v>
      </c>
      <c r="K145" s="128" t="s">
        <v>127</v>
      </c>
      <c r="L145" s="26"/>
      <c r="M145" s="132" t="s">
        <v>1</v>
      </c>
      <c r="N145" s="133" t="s">
        <v>39</v>
      </c>
      <c r="O145" s="134">
        <v>0.24</v>
      </c>
      <c r="P145" s="134">
        <f>O145*H145</f>
        <v>11.28</v>
      </c>
      <c r="Q145" s="134">
        <v>1.0000000000000001E-5</v>
      </c>
      <c r="R145" s="134">
        <f>Q145*H145</f>
        <v>4.7000000000000004E-4</v>
      </c>
      <c r="S145" s="134">
        <v>0</v>
      </c>
      <c r="T145" s="135">
        <f>S145*H145</f>
        <v>0</v>
      </c>
      <c r="AR145" s="136" t="s">
        <v>128</v>
      </c>
      <c r="AT145" s="136" t="s">
        <v>123</v>
      </c>
      <c r="AU145" s="136" t="s">
        <v>84</v>
      </c>
      <c r="AY145" s="14" t="s">
        <v>120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4" t="s">
        <v>82</v>
      </c>
      <c r="BK145" s="137">
        <f>ROUND(I145*H145,2)</f>
        <v>0</v>
      </c>
      <c r="BL145" s="14" t="s">
        <v>128</v>
      </c>
      <c r="BM145" s="136" t="s">
        <v>186</v>
      </c>
    </row>
    <row r="146" spans="2:65" s="1" customFormat="1" ht="22.15" customHeight="1">
      <c r="B146" s="125"/>
      <c r="C146" s="126" t="s">
        <v>8</v>
      </c>
      <c r="D146" s="126" t="s">
        <v>123</v>
      </c>
      <c r="E146" s="127" t="s">
        <v>187</v>
      </c>
      <c r="F146" s="128" t="s">
        <v>188</v>
      </c>
      <c r="G146" s="129" t="s">
        <v>179</v>
      </c>
      <c r="H146" s="130">
        <v>47</v>
      </c>
      <c r="I146" s="131"/>
      <c r="J146" s="131">
        <f>ROUND(I146*H146,2)</f>
        <v>0</v>
      </c>
      <c r="K146" s="128" t="s">
        <v>127</v>
      </c>
      <c r="L146" s="26"/>
      <c r="M146" s="132" t="s">
        <v>1</v>
      </c>
      <c r="N146" s="133" t="s">
        <v>39</v>
      </c>
      <c r="O146" s="134">
        <v>0.25700000000000001</v>
      </c>
      <c r="P146" s="134">
        <f>O146*H146</f>
        <v>12.079000000000001</v>
      </c>
      <c r="Q146" s="134">
        <v>3.4000000000000002E-4</v>
      </c>
      <c r="R146" s="134">
        <f>Q146*H146</f>
        <v>1.5980000000000001E-2</v>
      </c>
      <c r="S146" s="134">
        <v>0</v>
      </c>
      <c r="T146" s="135">
        <f>S146*H146</f>
        <v>0</v>
      </c>
      <c r="AR146" s="136" t="s">
        <v>128</v>
      </c>
      <c r="AT146" s="136" t="s">
        <v>123</v>
      </c>
      <c r="AU146" s="136" t="s">
        <v>84</v>
      </c>
      <c r="AY146" s="14" t="s">
        <v>120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4" t="s">
        <v>82</v>
      </c>
      <c r="BK146" s="137">
        <f>ROUND(I146*H146,2)</f>
        <v>0</v>
      </c>
      <c r="BL146" s="14" t="s">
        <v>128</v>
      </c>
      <c r="BM146" s="136" t="s">
        <v>189</v>
      </c>
    </row>
    <row r="147" spans="2:65" s="11" customFormat="1" ht="22.9" customHeight="1">
      <c r="B147" s="114"/>
      <c r="D147" s="115" t="s">
        <v>73</v>
      </c>
      <c r="E147" s="123" t="s">
        <v>190</v>
      </c>
      <c r="F147" s="123" t="s">
        <v>191</v>
      </c>
      <c r="J147" s="124">
        <f>BK147</f>
        <v>0</v>
      </c>
      <c r="L147" s="114"/>
      <c r="M147" s="118"/>
      <c r="P147" s="119">
        <f>SUM(P148:P151)</f>
        <v>70.38</v>
      </c>
      <c r="R147" s="119">
        <f>SUM(R148:R151)</f>
        <v>15.249000000000001</v>
      </c>
      <c r="T147" s="120">
        <f>SUM(T148:T151)</f>
        <v>0</v>
      </c>
      <c r="AR147" s="115" t="s">
        <v>82</v>
      </c>
      <c r="AT147" s="121" t="s">
        <v>73</v>
      </c>
      <c r="AU147" s="121" t="s">
        <v>82</v>
      </c>
      <c r="AY147" s="115" t="s">
        <v>120</v>
      </c>
      <c r="BK147" s="122">
        <f>SUM(BK148:BK151)</f>
        <v>0</v>
      </c>
    </row>
    <row r="148" spans="2:65" s="1" customFormat="1" ht="30" customHeight="1">
      <c r="B148" s="125"/>
      <c r="C148" s="126" t="s">
        <v>192</v>
      </c>
      <c r="D148" s="126" t="s">
        <v>123</v>
      </c>
      <c r="E148" s="127" t="s">
        <v>193</v>
      </c>
      <c r="F148" s="128" t="s">
        <v>194</v>
      </c>
      <c r="G148" s="129" t="s">
        <v>126</v>
      </c>
      <c r="H148" s="130">
        <v>690</v>
      </c>
      <c r="I148" s="131"/>
      <c r="J148" s="131">
        <f>ROUND(I148*H148,2)</f>
        <v>0</v>
      </c>
      <c r="K148" s="128" t="s">
        <v>127</v>
      </c>
      <c r="L148" s="26"/>
      <c r="M148" s="132" t="s">
        <v>1</v>
      </c>
      <c r="N148" s="133" t="s">
        <v>39</v>
      </c>
      <c r="O148" s="134">
        <v>4.3999999999999997E-2</v>
      </c>
      <c r="P148" s="134">
        <f>O148*H148</f>
        <v>30.36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128</v>
      </c>
      <c r="AT148" s="136" t="s">
        <v>123</v>
      </c>
      <c r="AU148" s="136" t="s">
        <v>84</v>
      </c>
      <c r="AY148" s="14" t="s">
        <v>120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4" t="s">
        <v>82</v>
      </c>
      <c r="BK148" s="137">
        <f>ROUND(I148*H148,2)</f>
        <v>0</v>
      </c>
      <c r="BL148" s="14" t="s">
        <v>128</v>
      </c>
      <c r="BM148" s="136" t="s">
        <v>195</v>
      </c>
    </row>
    <row r="149" spans="2:65" s="1" customFormat="1" ht="14.45" customHeight="1">
      <c r="B149" s="125"/>
      <c r="C149" s="138" t="s">
        <v>196</v>
      </c>
      <c r="D149" s="138" t="s">
        <v>136</v>
      </c>
      <c r="E149" s="139" t="s">
        <v>197</v>
      </c>
      <c r="F149" s="140" t="s">
        <v>198</v>
      </c>
      <c r="G149" s="141" t="s">
        <v>199</v>
      </c>
      <c r="H149" s="142">
        <v>69</v>
      </c>
      <c r="I149" s="143"/>
      <c r="J149" s="143">
        <f>ROUND(I149*H149,2)</f>
        <v>0</v>
      </c>
      <c r="K149" s="140" t="s">
        <v>200</v>
      </c>
      <c r="L149" s="144"/>
      <c r="M149" s="145" t="s">
        <v>1</v>
      </c>
      <c r="N149" s="146" t="s">
        <v>39</v>
      </c>
      <c r="O149" s="134">
        <v>0</v>
      </c>
      <c r="P149" s="134">
        <f>O149*H149</f>
        <v>0</v>
      </c>
      <c r="Q149" s="134">
        <v>0.22</v>
      </c>
      <c r="R149" s="134">
        <f>Q149*H149</f>
        <v>15.18</v>
      </c>
      <c r="S149" s="134">
        <v>0</v>
      </c>
      <c r="T149" s="135">
        <f>S149*H149</f>
        <v>0</v>
      </c>
      <c r="AR149" s="136" t="s">
        <v>138</v>
      </c>
      <c r="AT149" s="136" t="s">
        <v>136</v>
      </c>
      <c r="AU149" s="136" t="s">
        <v>84</v>
      </c>
      <c r="AY149" s="14" t="s">
        <v>120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4" t="s">
        <v>82</v>
      </c>
      <c r="BK149" s="137">
        <f>ROUND(I149*H149,2)</f>
        <v>0</v>
      </c>
      <c r="BL149" s="14" t="s">
        <v>128</v>
      </c>
      <c r="BM149" s="136" t="s">
        <v>201</v>
      </c>
    </row>
    <row r="150" spans="2:65" s="1" customFormat="1" ht="22.15" customHeight="1">
      <c r="B150" s="125"/>
      <c r="C150" s="126" t="s">
        <v>202</v>
      </c>
      <c r="D150" s="126" t="s">
        <v>123</v>
      </c>
      <c r="E150" s="127" t="s">
        <v>203</v>
      </c>
      <c r="F150" s="128" t="s">
        <v>204</v>
      </c>
      <c r="G150" s="129" t="s">
        <v>126</v>
      </c>
      <c r="H150" s="130">
        <v>690</v>
      </c>
      <c r="I150" s="131"/>
      <c r="J150" s="131">
        <f>ROUND(I150*H150,2)</f>
        <v>0</v>
      </c>
      <c r="K150" s="128" t="s">
        <v>127</v>
      </c>
      <c r="L150" s="26"/>
      <c r="M150" s="132" t="s">
        <v>1</v>
      </c>
      <c r="N150" s="133" t="s">
        <v>39</v>
      </c>
      <c r="O150" s="134">
        <v>5.8000000000000003E-2</v>
      </c>
      <c r="P150" s="134">
        <f>O150*H150</f>
        <v>40.020000000000003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128</v>
      </c>
      <c r="AT150" s="136" t="s">
        <v>123</v>
      </c>
      <c r="AU150" s="136" t="s">
        <v>84</v>
      </c>
      <c r="AY150" s="14" t="s">
        <v>120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4" t="s">
        <v>82</v>
      </c>
      <c r="BK150" s="137">
        <f>ROUND(I150*H150,2)</f>
        <v>0</v>
      </c>
      <c r="BL150" s="14" t="s">
        <v>128</v>
      </c>
      <c r="BM150" s="136" t="s">
        <v>205</v>
      </c>
    </row>
    <row r="151" spans="2:65" s="1" customFormat="1" ht="14.45" customHeight="1">
      <c r="B151" s="125"/>
      <c r="C151" s="138" t="s">
        <v>206</v>
      </c>
      <c r="D151" s="138" t="s">
        <v>136</v>
      </c>
      <c r="E151" s="139" t="s">
        <v>207</v>
      </c>
      <c r="F151" s="140" t="s">
        <v>208</v>
      </c>
      <c r="G151" s="141" t="s">
        <v>209</v>
      </c>
      <c r="H151" s="142">
        <v>69</v>
      </c>
      <c r="I151" s="143"/>
      <c r="J151" s="143">
        <f>ROUND(I151*H151,2)</f>
        <v>0</v>
      </c>
      <c r="K151" s="140" t="s">
        <v>200</v>
      </c>
      <c r="L151" s="144"/>
      <c r="M151" s="145" t="s">
        <v>1</v>
      </c>
      <c r="N151" s="146" t="s">
        <v>39</v>
      </c>
      <c r="O151" s="134">
        <v>0</v>
      </c>
      <c r="P151" s="134">
        <f>O151*H151</f>
        <v>0</v>
      </c>
      <c r="Q151" s="134">
        <v>1E-3</v>
      </c>
      <c r="R151" s="134">
        <f>Q151*H151</f>
        <v>6.9000000000000006E-2</v>
      </c>
      <c r="S151" s="134">
        <v>0</v>
      </c>
      <c r="T151" s="135">
        <f>S151*H151</f>
        <v>0</v>
      </c>
      <c r="AR151" s="136" t="s">
        <v>138</v>
      </c>
      <c r="AT151" s="136" t="s">
        <v>136</v>
      </c>
      <c r="AU151" s="136" t="s">
        <v>84</v>
      </c>
      <c r="AY151" s="14" t="s">
        <v>120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82</v>
      </c>
      <c r="BK151" s="137">
        <f>ROUND(I151*H151,2)</f>
        <v>0</v>
      </c>
      <c r="BL151" s="14" t="s">
        <v>128</v>
      </c>
      <c r="BM151" s="136" t="s">
        <v>210</v>
      </c>
    </row>
    <row r="152" spans="2:65" s="11" customFormat="1" ht="22.9" customHeight="1">
      <c r="B152" s="114"/>
      <c r="D152" s="115" t="s">
        <v>73</v>
      </c>
      <c r="E152" s="123" t="s">
        <v>211</v>
      </c>
      <c r="F152" s="123" t="s">
        <v>212</v>
      </c>
      <c r="J152" s="124">
        <f>BK152</f>
        <v>0</v>
      </c>
      <c r="L152" s="114"/>
      <c r="M152" s="118"/>
      <c r="P152" s="119">
        <f>SUM(P153:P156)</f>
        <v>23.738999999999997</v>
      </c>
      <c r="R152" s="119">
        <f>SUM(R153:R156)</f>
        <v>0</v>
      </c>
      <c r="T152" s="120">
        <f>SUM(T153:T156)</f>
        <v>0</v>
      </c>
      <c r="AR152" s="115" t="s">
        <v>82</v>
      </c>
      <c r="AT152" s="121" t="s">
        <v>73</v>
      </c>
      <c r="AU152" s="121" t="s">
        <v>82</v>
      </c>
      <c r="AY152" s="115" t="s">
        <v>120</v>
      </c>
      <c r="BK152" s="122">
        <f>SUM(BK153:BK156)</f>
        <v>0</v>
      </c>
    </row>
    <row r="153" spans="2:65" s="1" customFormat="1" ht="19.899999999999999" customHeight="1">
      <c r="B153" s="125"/>
      <c r="C153" s="126" t="s">
        <v>213</v>
      </c>
      <c r="D153" s="126" t="s">
        <v>123</v>
      </c>
      <c r="E153" s="127" t="s">
        <v>214</v>
      </c>
      <c r="F153" s="128" t="s">
        <v>215</v>
      </c>
      <c r="G153" s="129" t="s">
        <v>216</v>
      </c>
      <c r="H153" s="130">
        <v>123</v>
      </c>
      <c r="I153" s="131"/>
      <c r="J153" s="131">
        <f>ROUND(I153*H153,2)</f>
        <v>0</v>
      </c>
      <c r="K153" s="128" t="s">
        <v>127</v>
      </c>
      <c r="L153" s="26"/>
      <c r="M153" s="132" t="s">
        <v>1</v>
      </c>
      <c r="N153" s="133" t="s">
        <v>39</v>
      </c>
      <c r="O153" s="134">
        <v>0.03</v>
      </c>
      <c r="P153" s="134">
        <f>O153*H153</f>
        <v>3.69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128</v>
      </c>
      <c r="AT153" s="136" t="s">
        <v>123</v>
      </c>
      <c r="AU153" s="136" t="s">
        <v>84</v>
      </c>
      <c r="AY153" s="14" t="s">
        <v>120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4" t="s">
        <v>82</v>
      </c>
      <c r="BK153" s="137">
        <f>ROUND(I153*H153,2)</f>
        <v>0</v>
      </c>
      <c r="BL153" s="14" t="s">
        <v>128</v>
      </c>
      <c r="BM153" s="136" t="s">
        <v>217</v>
      </c>
    </row>
    <row r="154" spans="2:65" s="1" customFormat="1" ht="22.15" customHeight="1">
      <c r="B154" s="125"/>
      <c r="C154" s="126" t="s">
        <v>7</v>
      </c>
      <c r="D154" s="126" t="s">
        <v>123</v>
      </c>
      <c r="E154" s="127" t="s">
        <v>218</v>
      </c>
      <c r="F154" s="128" t="s">
        <v>219</v>
      </c>
      <c r="G154" s="129" t="s">
        <v>216</v>
      </c>
      <c r="H154" s="130">
        <v>123</v>
      </c>
      <c r="I154" s="131"/>
      <c r="J154" s="131">
        <f>ROUND(I154*H154,2)</f>
        <v>0</v>
      </c>
      <c r="K154" s="128" t="s">
        <v>127</v>
      </c>
      <c r="L154" s="26"/>
      <c r="M154" s="132" t="s">
        <v>1</v>
      </c>
      <c r="N154" s="133" t="s">
        <v>39</v>
      </c>
      <c r="O154" s="134">
        <v>4.0000000000000001E-3</v>
      </c>
      <c r="P154" s="134">
        <f>O154*H154</f>
        <v>0.49199999999999999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128</v>
      </c>
      <c r="AT154" s="136" t="s">
        <v>123</v>
      </c>
      <c r="AU154" s="136" t="s">
        <v>84</v>
      </c>
      <c r="AY154" s="14" t="s">
        <v>120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4" t="s">
        <v>82</v>
      </c>
      <c r="BK154" s="137">
        <f>ROUND(I154*H154,2)</f>
        <v>0</v>
      </c>
      <c r="BL154" s="14" t="s">
        <v>128</v>
      </c>
      <c r="BM154" s="136" t="s">
        <v>220</v>
      </c>
    </row>
    <row r="155" spans="2:65" s="1" customFormat="1" ht="22.15" customHeight="1">
      <c r="B155" s="125"/>
      <c r="C155" s="126" t="s">
        <v>221</v>
      </c>
      <c r="D155" s="126" t="s">
        <v>123</v>
      </c>
      <c r="E155" s="127" t="s">
        <v>222</v>
      </c>
      <c r="F155" s="128" t="s">
        <v>223</v>
      </c>
      <c r="G155" s="129" t="s">
        <v>216</v>
      </c>
      <c r="H155" s="130">
        <v>123</v>
      </c>
      <c r="I155" s="131"/>
      <c r="J155" s="131">
        <f>ROUND(I155*H155,2)</f>
        <v>0</v>
      </c>
      <c r="K155" s="128" t="s">
        <v>127</v>
      </c>
      <c r="L155" s="26"/>
      <c r="M155" s="132" t="s">
        <v>1</v>
      </c>
      <c r="N155" s="133" t="s">
        <v>39</v>
      </c>
      <c r="O155" s="134">
        <v>0.159</v>
      </c>
      <c r="P155" s="134">
        <f>O155*H155</f>
        <v>19.556999999999999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128</v>
      </c>
      <c r="AT155" s="136" t="s">
        <v>123</v>
      </c>
      <c r="AU155" s="136" t="s">
        <v>84</v>
      </c>
      <c r="AY155" s="14" t="s">
        <v>120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4" t="s">
        <v>82</v>
      </c>
      <c r="BK155" s="137">
        <f>ROUND(I155*H155,2)</f>
        <v>0</v>
      </c>
      <c r="BL155" s="14" t="s">
        <v>128</v>
      </c>
      <c r="BM155" s="136" t="s">
        <v>224</v>
      </c>
    </row>
    <row r="156" spans="2:65" s="1" customFormat="1" ht="40.15" customHeight="1">
      <c r="B156" s="125"/>
      <c r="C156" s="126" t="s">
        <v>225</v>
      </c>
      <c r="D156" s="126" t="s">
        <v>123</v>
      </c>
      <c r="E156" s="127" t="s">
        <v>226</v>
      </c>
      <c r="F156" s="128" t="s">
        <v>227</v>
      </c>
      <c r="G156" s="129" t="s">
        <v>216</v>
      </c>
      <c r="H156" s="130">
        <v>123</v>
      </c>
      <c r="I156" s="131"/>
      <c r="J156" s="131">
        <f>ROUND(I156*H156,2)</f>
        <v>0</v>
      </c>
      <c r="K156" s="128" t="s">
        <v>127</v>
      </c>
      <c r="L156" s="26"/>
      <c r="M156" s="132" t="s">
        <v>1</v>
      </c>
      <c r="N156" s="133" t="s">
        <v>39</v>
      </c>
      <c r="O156" s="134">
        <v>0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128</v>
      </c>
      <c r="AT156" s="136" t="s">
        <v>123</v>
      </c>
      <c r="AU156" s="136" t="s">
        <v>84</v>
      </c>
      <c r="AY156" s="14" t="s">
        <v>120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4" t="s">
        <v>82</v>
      </c>
      <c r="BK156" s="137">
        <f>ROUND(I156*H156,2)</f>
        <v>0</v>
      </c>
      <c r="BL156" s="14" t="s">
        <v>128</v>
      </c>
      <c r="BM156" s="136" t="s">
        <v>228</v>
      </c>
    </row>
    <row r="157" spans="2:65" s="11" customFormat="1" ht="22.9" customHeight="1">
      <c r="B157" s="114"/>
      <c r="D157" s="115" t="s">
        <v>73</v>
      </c>
      <c r="E157" s="123" t="s">
        <v>229</v>
      </c>
      <c r="F157" s="123" t="s">
        <v>230</v>
      </c>
      <c r="J157" s="124">
        <f>BK157</f>
        <v>0</v>
      </c>
      <c r="L157" s="114"/>
      <c r="M157" s="118"/>
      <c r="P157" s="119">
        <f>P158</f>
        <v>93.898001999999991</v>
      </c>
      <c r="R157" s="119">
        <f>R158</f>
        <v>0</v>
      </c>
      <c r="T157" s="120">
        <f>T158</f>
        <v>0</v>
      </c>
      <c r="AR157" s="115" t="s">
        <v>82</v>
      </c>
      <c r="AT157" s="121" t="s">
        <v>73</v>
      </c>
      <c r="AU157" s="121" t="s">
        <v>82</v>
      </c>
      <c r="AY157" s="115" t="s">
        <v>120</v>
      </c>
      <c r="BK157" s="122">
        <f>BK158</f>
        <v>0</v>
      </c>
    </row>
    <row r="158" spans="2:65" s="1" customFormat="1" ht="22.15" customHeight="1">
      <c r="B158" s="125"/>
      <c r="C158" s="126" t="s">
        <v>231</v>
      </c>
      <c r="D158" s="126" t="s">
        <v>123</v>
      </c>
      <c r="E158" s="127" t="s">
        <v>232</v>
      </c>
      <c r="F158" s="128" t="s">
        <v>233</v>
      </c>
      <c r="G158" s="129" t="s">
        <v>216</v>
      </c>
      <c r="H158" s="130">
        <v>1422.6969999999999</v>
      </c>
      <c r="I158" s="131"/>
      <c r="J158" s="131">
        <f>ROUND(I158*H158,2)</f>
        <v>0</v>
      </c>
      <c r="K158" s="128" t="s">
        <v>127</v>
      </c>
      <c r="L158" s="26"/>
      <c r="M158" s="154" t="s">
        <v>1</v>
      </c>
      <c r="N158" s="155" t="s">
        <v>39</v>
      </c>
      <c r="O158" s="156">
        <v>6.6000000000000003E-2</v>
      </c>
      <c r="P158" s="156">
        <f>O158*H158</f>
        <v>93.898001999999991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AR158" s="136" t="s">
        <v>128</v>
      </c>
      <c r="AT158" s="136" t="s">
        <v>123</v>
      </c>
      <c r="AU158" s="136" t="s">
        <v>84</v>
      </c>
      <c r="AY158" s="14" t="s">
        <v>120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82</v>
      </c>
      <c r="BK158" s="137">
        <f>ROUND(I158*H158,2)</f>
        <v>0</v>
      </c>
      <c r="BL158" s="14" t="s">
        <v>128</v>
      </c>
      <c r="BM158" s="136" t="s">
        <v>234</v>
      </c>
    </row>
    <row r="159" spans="2:65" s="1" customFormat="1" ht="6.95" customHeight="1"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26"/>
    </row>
  </sheetData>
  <autoFilter ref="C123:K158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3"/>
  <sheetViews>
    <sheetView showGridLines="0" topLeftCell="A102" workbookViewId="0">
      <selection activeCell="C132" sqref="C132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2:46" ht="24.95" customHeight="1">
      <c r="B4" s="17"/>
      <c r="D4" s="18" t="s">
        <v>88</v>
      </c>
      <c r="L4" s="17"/>
      <c r="M4" s="82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3" t="s">
        <v>14</v>
      </c>
      <c r="L6" s="17"/>
    </row>
    <row r="7" spans="2:46" ht="14.45" customHeight="1">
      <c r="B7" s="17"/>
      <c r="E7" s="196" t="str">
        <f>'Rekapitulace stavby'!K6</f>
        <v>Oprava ulice Vrutická Milovice</v>
      </c>
      <c r="F7" s="197"/>
      <c r="G7" s="197"/>
      <c r="H7" s="197"/>
      <c r="L7" s="17"/>
    </row>
    <row r="8" spans="2:46" s="1" customFormat="1" ht="12" customHeight="1">
      <c r="B8" s="26"/>
      <c r="D8" s="23" t="s">
        <v>89</v>
      </c>
      <c r="L8" s="26"/>
    </row>
    <row r="9" spans="2:46" s="1" customFormat="1" ht="15.6" customHeight="1">
      <c r="B9" s="26"/>
      <c r="E9" s="173" t="s">
        <v>235</v>
      </c>
      <c r="F9" s="195"/>
      <c r="G9" s="195"/>
      <c r="H9" s="195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3" t="s">
        <v>16</v>
      </c>
      <c r="F11" s="21" t="s">
        <v>1</v>
      </c>
      <c r="I11" s="23" t="s">
        <v>17</v>
      </c>
      <c r="J11" s="21" t="s">
        <v>1</v>
      </c>
      <c r="L11" s="26"/>
    </row>
    <row r="12" spans="2:46" s="1" customFormat="1" ht="12" customHeight="1">
      <c r="B12" s="26"/>
      <c r="D12" s="23" t="s">
        <v>18</v>
      </c>
      <c r="F12" s="21" t="s">
        <v>91</v>
      </c>
      <c r="I12" s="23" t="s">
        <v>20</v>
      </c>
      <c r="J12" s="46" t="str">
        <f>'Rekapitulace stavby'!AN8</f>
        <v>20. 11. 2023</v>
      </c>
      <c r="L12" s="26"/>
    </row>
    <row r="13" spans="2:46" s="1" customFormat="1" ht="10.9" customHeight="1">
      <c r="B13" s="26"/>
      <c r="L13" s="26"/>
    </row>
    <row r="14" spans="2:46" s="1" customFormat="1" ht="12" customHeight="1">
      <c r="B14" s="26"/>
      <c r="D14" s="23" t="s">
        <v>22</v>
      </c>
      <c r="I14" s="23" t="s">
        <v>23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>Město Milovice</v>
      </c>
      <c r="I15" s="23" t="s">
        <v>25</v>
      </c>
      <c r="J15" s="21" t="str">
        <f>IF('Rekapitulace stavby'!AN11="","",'Rekapitulace stavby'!AN11)</f>
        <v/>
      </c>
      <c r="L15" s="26"/>
    </row>
    <row r="16" spans="2:46" s="1" customFormat="1" ht="6.95" customHeight="1">
      <c r="B16" s="26"/>
      <c r="L16" s="26"/>
    </row>
    <row r="17" spans="2:12" s="1" customFormat="1" ht="12" customHeight="1">
      <c r="B17" s="26"/>
      <c r="D17" s="23" t="s">
        <v>26</v>
      </c>
      <c r="I17" s="23" t="s">
        <v>23</v>
      </c>
      <c r="J17" s="21" t="str">
        <f>'Rekapitulace stavby'!AN13</f>
        <v/>
      </c>
      <c r="L17" s="26"/>
    </row>
    <row r="18" spans="2:12" s="1" customFormat="1" ht="18" customHeight="1">
      <c r="B18" s="26"/>
      <c r="E18" s="189" t="str">
        <f>'Rekapitulace stavby'!E14</f>
        <v xml:space="preserve"> </v>
      </c>
      <c r="F18" s="189"/>
      <c r="G18" s="189"/>
      <c r="H18" s="189"/>
      <c r="I18" s="23" t="s">
        <v>25</v>
      </c>
      <c r="J18" s="21" t="str">
        <f>'Rekapitulace stavby'!AN14</f>
        <v/>
      </c>
      <c r="L18" s="26"/>
    </row>
    <row r="19" spans="2:12" s="1" customFormat="1" ht="6.95" customHeight="1">
      <c r="B19" s="26"/>
      <c r="L19" s="26"/>
    </row>
    <row r="20" spans="2:12" s="1" customFormat="1" ht="12" customHeight="1">
      <c r="B20" s="26"/>
      <c r="D20" s="23" t="s">
        <v>28</v>
      </c>
      <c r="I20" s="23" t="s">
        <v>23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>Ing.Hynek Seiner</v>
      </c>
      <c r="I21" s="23" t="s">
        <v>25</v>
      </c>
      <c r="J21" s="21" t="str">
        <f>IF('Rekapitulace stavby'!AN17="","",'Rekapitulace stavby'!AN17)</f>
        <v/>
      </c>
      <c r="L21" s="26"/>
    </row>
    <row r="22" spans="2:12" s="1" customFormat="1" ht="6.95" customHeight="1">
      <c r="B22" s="26"/>
      <c r="L22" s="26"/>
    </row>
    <row r="23" spans="2:12" s="1" customFormat="1" ht="12" customHeight="1">
      <c r="B23" s="26"/>
      <c r="D23" s="23" t="s">
        <v>31</v>
      </c>
      <c r="I23" s="23" t="s">
        <v>23</v>
      </c>
      <c r="J23" s="21" t="s">
        <v>1</v>
      </c>
      <c r="L23" s="26"/>
    </row>
    <row r="24" spans="2:12" s="1" customFormat="1" ht="18" customHeight="1">
      <c r="B24" s="26"/>
      <c r="E24" s="21" t="s">
        <v>32</v>
      </c>
      <c r="I24" s="23" t="s">
        <v>25</v>
      </c>
      <c r="J24" s="21" t="s">
        <v>1</v>
      </c>
      <c r="L24" s="26"/>
    </row>
    <row r="25" spans="2:12" s="1" customFormat="1" ht="6.95" customHeight="1">
      <c r="B25" s="26"/>
      <c r="L25" s="26"/>
    </row>
    <row r="26" spans="2:12" s="1" customFormat="1" ht="12" customHeight="1">
      <c r="B26" s="26"/>
      <c r="D26" s="23" t="s">
        <v>33</v>
      </c>
      <c r="L26" s="26"/>
    </row>
    <row r="27" spans="2:12" s="7" customFormat="1" ht="14.45" customHeight="1">
      <c r="B27" s="83"/>
      <c r="E27" s="191" t="s">
        <v>1</v>
      </c>
      <c r="F27" s="191"/>
      <c r="G27" s="191"/>
      <c r="H27" s="191"/>
      <c r="L27" s="83"/>
    </row>
    <row r="28" spans="2:12" s="1" customFormat="1" ht="6.95" customHeight="1">
      <c r="B28" s="26"/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25.35" customHeight="1">
      <c r="B30" s="26"/>
      <c r="D30" s="84" t="s">
        <v>34</v>
      </c>
      <c r="J30" s="60">
        <f>ROUND(J119, 2)</f>
        <v>0</v>
      </c>
      <c r="L30" s="26"/>
    </row>
    <row r="31" spans="2:12" s="1" customFormat="1" ht="6.95" customHeight="1">
      <c r="B31" s="26"/>
      <c r="D31" s="47"/>
      <c r="E31" s="47"/>
      <c r="F31" s="47"/>
      <c r="G31" s="47"/>
      <c r="H31" s="47"/>
      <c r="I31" s="47"/>
      <c r="J31" s="47"/>
      <c r="K31" s="47"/>
      <c r="L31" s="26"/>
    </row>
    <row r="32" spans="2:12" s="1" customFormat="1" ht="14.45" customHeight="1">
      <c r="B32" s="26"/>
      <c r="F32" s="29" t="s">
        <v>36</v>
      </c>
      <c r="I32" s="29" t="s">
        <v>35</v>
      </c>
      <c r="J32" s="29" t="s">
        <v>37</v>
      </c>
      <c r="L32" s="26"/>
    </row>
    <row r="33" spans="2:12" s="1" customFormat="1" ht="14.45" customHeight="1">
      <c r="B33" s="26"/>
      <c r="D33" s="49" t="s">
        <v>38</v>
      </c>
      <c r="E33" s="23" t="s">
        <v>39</v>
      </c>
      <c r="F33" s="85">
        <f>ROUND((SUM(BE119:BE132)),  2)</f>
        <v>0</v>
      </c>
      <c r="I33" s="86">
        <v>0.21</v>
      </c>
      <c r="J33" s="85">
        <f>ROUND(((SUM(BE119:BE132))*I33),  2)</f>
        <v>0</v>
      </c>
      <c r="L33" s="26"/>
    </row>
    <row r="34" spans="2:12" s="1" customFormat="1" ht="14.45" customHeight="1">
      <c r="B34" s="26"/>
      <c r="E34" s="23" t="s">
        <v>40</v>
      </c>
      <c r="F34" s="85">
        <f>ROUND((SUM(BF119:BF132)),  2)</f>
        <v>0</v>
      </c>
      <c r="I34" s="86">
        <v>0.15</v>
      </c>
      <c r="J34" s="85">
        <f>ROUND(((SUM(BF119:BF132))*I34),  2)</f>
        <v>0</v>
      </c>
      <c r="L34" s="26"/>
    </row>
    <row r="35" spans="2:12" s="1" customFormat="1" ht="14.45" hidden="1" customHeight="1">
      <c r="B35" s="26"/>
      <c r="E35" s="23" t="s">
        <v>41</v>
      </c>
      <c r="F35" s="85">
        <f>ROUND((SUM(BG119:BG132)),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>
      <c r="B36" s="26"/>
      <c r="E36" s="23" t="s">
        <v>42</v>
      </c>
      <c r="F36" s="85">
        <f>ROUND((SUM(BH119:BH132)),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>
      <c r="B37" s="26"/>
      <c r="E37" s="23" t="s">
        <v>43</v>
      </c>
      <c r="F37" s="85">
        <f>ROUND((SUM(BI119:BI132)),  2)</f>
        <v>0</v>
      </c>
      <c r="I37" s="86">
        <v>0</v>
      </c>
      <c r="J37" s="85">
        <f>0</f>
        <v>0</v>
      </c>
      <c r="L37" s="26"/>
    </row>
    <row r="38" spans="2:12" s="1" customFormat="1" ht="6.95" customHeight="1">
      <c r="B38" s="26"/>
      <c r="L38" s="26"/>
    </row>
    <row r="39" spans="2:12" s="1" customFormat="1" ht="25.35" customHeight="1">
      <c r="B39" s="26"/>
      <c r="C39" s="87"/>
      <c r="D39" s="88" t="s">
        <v>44</v>
      </c>
      <c r="E39" s="51"/>
      <c r="F39" s="51"/>
      <c r="G39" s="89" t="s">
        <v>45</v>
      </c>
      <c r="H39" s="90" t="s">
        <v>46</v>
      </c>
      <c r="I39" s="51"/>
      <c r="J39" s="91">
        <f>SUM(J30:J37)</f>
        <v>0</v>
      </c>
      <c r="K39" s="92"/>
      <c r="L39" s="26"/>
    </row>
    <row r="40" spans="2:12" s="1" customFormat="1" ht="14.45" customHeight="1">
      <c r="B40" s="26"/>
      <c r="L40" s="26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49</v>
      </c>
      <c r="E61" s="28"/>
      <c r="F61" s="93" t="s">
        <v>50</v>
      </c>
      <c r="G61" s="37" t="s">
        <v>49</v>
      </c>
      <c r="H61" s="28"/>
      <c r="I61" s="28"/>
      <c r="J61" s="94" t="s">
        <v>50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49</v>
      </c>
      <c r="E76" s="28"/>
      <c r="F76" s="93" t="s">
        <v>50</v>
      </c>
      <c r="G76" s="37" t="s">
        <v>49</v>
      </c>
      <c r="H76" s="28"/>
      <c r="I76" s="28"/>
      <c r="J76" s="94" t="s">
        <v>50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92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14.45" customHeight="1">
      <c r="B85" s="26"/>
      <c r="E85" s="196" t="str">
        <f>E7</f>
        <v>Oprava ulice Vrutická Milovice</v>
      </c>
      <c r="F85" s="197"/>
      <c r="G85" s="197"/>
      <c r="H85" s="197"/>
      <c r="L85" s="26"/>
    </row>
    <row r="86" spans="2:47" s="1" customFormat="1" ht="12" customHeight="1">
      <c r="B86" s="26"/>
      <c r="C86" s="23" t="s">
        <v>89</v>
      </c>
      <c r="L86" s="26"/>
    </row>
    <row r="87" spans="2:47" s="1" customFormat="1" ht="15.6" customHeight="1">
      <c r="B87" s="26"/>
      <c r="E87" s="173" t="str">
        <f>E9</f>
        <v>VRN - Vedlejší rozpočtové náklady</v>
      </c>
      <c r="F87" s="195"/>
      <c r="G87" s="195"/>
      <c r="H87" s="195"/>
      <c r="L87" s="26"/>
    </row>
    <row r="88" spans="2:47" s="1" customFormat="1" ht="6.95" customHeight="1">
      <c r="B88" s="26"/>
      <c r="L88" s="26"/>
    </row>
    <row r="89" spans="2:47" s="1" customFormat="1" ht="12" customHeight="1">
      <c r="B89" s="26"/>
      <c r="C89" s="23" t="s">
        <v>18</v>
      </c>
      <c r="F89" s="21" t="str">
        <f>F12</f>
        <v>Chrudim</v>
      </c>
      <c r="I89" s="23" t="s">
        <v>20</v>
      </c>
      <c r="J89" s="46" t="str">
        <f>IF(J12="","",J12)</f>
        <v>20. 11. 2023</v>
      </c>
      <c r="L89" s="26"/>
    </row>
    <row r="90" spans="2:47" s="1" customFormat="1" ht="6.95" customHeight="1">
      <c r="B90" s="26"/>
      <c r="L90" s="26"/>
    </row>
    <row r="91" spans="2:47" s="1" customFormat="1" ht="15.6" customHeight="1">
      <c r="B91" s="26"/>
      <c r="C91" s="23" t="s">
        <v>22</v>
      </c>
      <c r="F91" s="21" t="str">
        <f>E15</f>
        <v>Město Milovice</v>
      </c>
      <c r="I91" s="23" t="s">
        <v>28</v>
      </c>
      <c r="J91" s="24" t="str">
        <f>E21</f>
        <v>Ing.Hynek Seiner</v>
      </c>
      <c r="L91" s="26"/>
    </row>
    <row r="92" spans="2:47" s="1" customFormat="1" ht="15.6" customHeight="1">
      <c r="B92" s="26"/>
      <c r="C92" s="23" t="s">
        <v>26</v>
      </c>
      <c r="F92" s="21" t="str">
        <f>IF(E18="","",E18)</f>
        <v xml:space="preserve"> </v>
      </c>
      <c r="I92" s="23" t="s">
        <v>31</v>
      </c>
      <c r="J92" s="24" t="str">
        <f>E24</f>
        <v>Hynek Seiner</v>
      </c>
      <c r="L92" s="26"/>
    </row>
    <row r="93" spans="2:47" s="1" customFormat="1" ht="10.35" customHeight="1">
      <c r="B93" s="26"/>
      <c r="L93" s="26"/>
    </row>
    <row r="94" spans="2:47" s="1" customFormat="1" ht="29.25" customHeight="1">
      <c r="B94" s="26"/>
      <c r="C94" s="95" t="s">
        <v>93</v>
      </c>
      <c r="D94" s="87"/>
      <c r="E94" s="87"/>
      <c r="F94" s="87"/>
      <c r="G94" s="87"/>
      <c r="H94" s="87"/>
      <c r="I94" s="87"/>
      <c r="J94" s="96" t="s">
        <v>94</v>
      </c>
      <c r="K94" s="87"/>
      <c r="L94" s="26"/>
    </row>
    <row r="95" spans="2:47" s="1" customFormat="1" ht="10.35" customHeight="1">
      <c r="B95" s="26"/>
      <c r="L95" s="26"/>
    </row>
    <row r="96" spans="2:47" s="1" customFormat="1" ht="22.9" customHeight="1">
      <c r="B96" s="26"/>
      <c r="C96" s="97" t="s">
        <v>95</v>
      </c>
      <c r="J96" s="60">
        <f>J119</f>
        <v>0</v>
      </c>
      <c r="L96" s="26"/>
      <c r="AU96" s="14" t="s">
        <v>96</v>
      </c>
    </row>
    <row r="97" spans="2:12" s="8" customFormat="1" ht="24.95" customHeight="1">
      <c r="B97" s="98"/>
      <c r="D97" s="99" t="s">
        <v>97</v>
      </c>
      <c r="E97" s="100"/>
      <c r="F97" s="100"/>
      <c r="G97" s="100"/>
      <c r="H97" s="100"/>
      <c r="I97" s="100"/>
      <c r="J97" s="101">
        <f>J120</f>
        <v>0</v>
      </c>
      <c r="L97" s="98"/>
    </row>
    <row r="98" spans="2:12" s="9" customFormat="1" ht="19.899999999999999" customHeight="1">
      <c r="B98" s="102"/>
      <c r="D98" s="103" t="s">
        <v>236</v>
      </c>
      <c r="E98" s="104"/>
      <c r="F98" s="104"/>
      <c r="G98" s="104"/>
      <c r="H98" s="104"/>
      <c r="I98" s="104"/>
      <c r="J98" s="105">
        <f>J121</f>
        <v>0</v>
      </c>
      <c r="L98" s="102"/>
    </row>
    <row r="99" spans="2:12" s="9" customFormat="1" ht="19.899999999999999" customHeight="1">
      <c r="B99" s="102"/>
      <c r="D99" s="103" t="s">
        <v>237</v>
      </c>
      <c r="E99" s="104"/>
      <c r="F99" s="104"/>
      <c r="G99" s="104"/>
      <c r="H99" s="104"/>
      <c r="I99" s="104"/>
      <c r="J99" s="105">
        <f>J129</f>
        <v>0</v>
      </c>
      <c r="L99" s="102"/>
    </row>
    <row r="100" spans="2:12" s="1" customFormat="1" ht="21.75" customHeight="1">
      <c r="B100" s="26"/>
      <c r="L100" s="26"/>
    </row>
    <row r="101" spans="2:12" s="1" customFormat="1" ht="6.9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26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6"/>
    </row>
    <row r="106" spans="2:12" s="1" customFormat="1" ht="24.95" customHeight="1">
      <c r="B106" s="26"/>
      <c r="C106" s="18" t="s">
        <v>105</v>
      </c>
      <c r="L106" s="26"/>
    </row>
    <row r="107" spans="2:12" s="1" customFormat="1" ht="6.95" customHeight="1">
      <c r="B107" s="26"/>
      <c r="L107" s="26"/>
    </row>
    <row r="108" spans="2:12" s="1" customFormat="1" ht="12" customHeight="1">
      <c r="B108" s="26"/>
      <c r="C108" s="23" t="s">
        <v>14</v>
      </c>
      <c r="L108" s="26"/>
    </row>
    <row r="109" spans="2:12" s="1" customFormat="1" ht="14.45" customHeight="1">
      <c r="B109" s="26"/>
      <c r="E109" s="196" t="str">
        <f>E7</f>
        <v>Oprava ulice Vrutická Milovice</v>
      </c>
      <c r="F109" s="197"/>
      <c r="G109" s="197"/>
      <c r="H109" s="197"/>
      <c r="L109" s="26"/>
    </row>
    <row r="110" spans="2:12" s="1" customFormat="1" ht="12" customHeight="1">
      <c r="B110" s="26"/>
      <c r="C110" s="23" t="s">
        <v>89</v>
      </c>
      <c r="L110" s="26"/>
    </row>
    <row r="111" spans="2:12" s="1" customFormat="1" ht="15.6" customHeight="1">
      <c r="B111" s="26"/>
      <c r="E111" s="173" t="str">
        <f>E9</f>
        <v>VRN - Vedlejší rozpočtové náklady</v>
      </c>
      <c r="F111" s="195"/>
      <c r="G111" s="195"/>
      <c r="H111" s="195"/>
      <c r="L111" s="26"/>
    </row>
    <row r="112" spans="2:12" s="1" customFormat="1" ht="6.95" customHeight="1">
      <c r="B112" s="26"/>
      <c r="L112" s="26"/>
    </row>
    <row r="113" spans="2:65" s="1" customFormat="1" ht="12" customHeight="1">
      <c r="B113" s="26"/>
      <c r="C113" s="23" t="s">
        <v>18</v>
      </c>
      <c r="F113" s="21" t="str">
        <f>F12</f>
        <v>Chrudim</v>
      </c>
      <c r="I113" s="23" t="s">
        <v>20</v>
      </c>
      <c r="J113" s="46" t="str">
        <f>IF(J12="","",J12)</f>
        <v>20. 11. 2023</v>
      </c>
      <c r="L113" s="26"/>
    </row>
    <row r="114" spans="2:65" s="1" customFormat="1" ht="6.95" customHeight="1">
      <c r="B114" s="26"/>
      <c r="L114" s="26"/>
    </row>
    <row r="115" spans="2:65" s="1" customFormat="1" ht="15.6" customHeight="1">
      <c r="B115" s="26"/>
      <c r="C115" s="23" t="s">
        <v>22</v>
      </c>
      <c r="F115" s="21" t="str">
        <f>E15</f>
        <v>Město Milovice</v>
      </c>
      <c r="I115" s="23" t="s">
        <v>28</v>
      </c>
      <c r="J115" s="24" t="str">
        <f>E21</f>
        <v>Ing.Hynek Seiner</v>
      </c>
      <c r="L115" s="26"/>
    </row>
    <row r="116" spans="2:65" s="1" customFormat="1" ht="15.6" customHeight="1">
      <c r="B116" s="26"/>
      <c r="C116" s="23" t="s">
        <v>26</v>
      </c>
      <c r="F116" s="21" t="str">
        <f>IF(E18="","",E18)</f>
        <v xml:space="preserve"> </v>
      </c>
      <c r="I116" s="23" t="s">
        <v>31</v>
      </c>
      <c r="J116" s="24" t="str">
        <f>E24</f>
        <v>Hynek Seiner</v>
      </c>
      <c r="L116" s="26"/>
    </row>
    <row r="117" spans="2:65" s="1" customFormat="1" ht="10.35" customHeight="1">
      <c r="B117" s="26"/>
      <c r="L117" s="26"/>
    </row>
    <row r="118" spans="2:65" s="10" customFormat="1" ht="29.25" customHeight="1">
      <c r="B118" s="106"/>
      <c r="C118" s="107" t="s">
        <v>106</v>
      </c>
      <c r="D118" s="108" t="s">
        <v>59</v>
      </c>
      <c r="E118" s="108" t="s">
        <v>55</v>
      </c>
      <c r="F118" s="108" t="s">
        <v>56</v>
      </c>
      <c r="G118" s="108" t="s">
        <v>107</v>
      </c>
      <c r="H118" s="108" t="s">
        <v>108</v>
      </c>
      <c r="I118" s="108" t="s">
        <v>109</v>
      </c>
      <c r="J118" s="108" t="s">
        <v>94</v>
      </c>
      <c r="K118" s="109" t="s">
        <v>110</v>
      </c>
      <c r="L118" s="106"/>
      <c r="M118" s="53" t="s">
        <v>1</v>
      </c>
      <c r="N118" s="54" t="s">
        <v>38</v>
      </c>
      <c r="O118" s="54" t="s">
        <v>111</v>
      </c>
      <c r="P118" s="54" t="s">
        <v>112</v>
      </c>
      <c r="Q118" s="54" t="s">
        <v>113</v>
      </c>
      <c r="R118" s="54" t="s">
        <v>114</v>
      </c>
      <c r="S118" s="54" t="s">
        <v>115</v>
      </c>
      <c r="T118" s="55" t="s">
        <v>116</v>
      </c>
    </row>
    <row r="119" spans="2:65" s="1" customFormat="1" ht="22.9" customHeight="1">
      <c r="B119" s="26"/>
      <c r="C119" s="58" t="s">
        <v>117</v>
      </c>
      <c r="J119" s="110">
        <f>BK119</f>
        <v>0</v>
      </c>
      <c r="L119" s="26"/>
      <c r="M119" s="56"/>
      <c r="N119" s="47"/>
      <c r="O119" s="47"/>
      <c r="P119" s="111">
        <f>P120</f>
        <v>3.4799999999999995</v>
      </c>
      <c r="Q119" s="47"/>
      <c r="R119" s="111">
        <f>R120</f>
        <v>0</v>
      </c>
      <c r="S119" s="47"/>
      <c r="T119" s="112">
        <f>T120</f>
        <v>0</v>
      </c>
      <c r="AT119" s="14" t="s">
        <v>73</v>
      </c>
      <c r="AU119" s="14" t="s">
        <v>96</v>
      </c>
      <c r="BK119" s="113">
        <f>BK120</f>
        <v>0</v>
      </c>
    </row>
    <row r="120" spans="2:65" s="11" customFormat="1" ht="25.9" customHeight="1">
      <c r="B120" s="114"/>
      <c r="D120" s="115" t="s">
        <v>73</v>
      </c>
      <c r="E120" s="116" t="s">
        <v>118</v>
      </c>
      <c r="F120" s="116" t="s">
        <v>119</v>
      </c>
      <c r="J120" s="117">
        <f>BK120</f>
        <v>0</v>
      </c>
      <c r="L120" s="114"/>
      <c r="M120" s="118"/>
      <c r="P120" s="119">
        <f>P121+P129</f>
        <v>3.4799999999999995</v>
      </c>
      <c r="R120" s="119">
        <f>R121+R129</f>
        <v>0</v>
      </c>
      <c r="T120" s="120">
        <f>T121+T129</f>
        <v>0</v>
      </c>
      <c r="AR120" s="115" t="s">
        <v>82</v>
      </c>
      <c r="AT120" s="121" t="s">
        <v>73</v>
      </c>
      <c r="AU120" s="121" t="s">
        <v>74</v>
      </c>
      <c r="AY120" s="115" t="s">
        <v>120</v>
      </c>
      <c r="BK120" s="122">
        <f>BK121+BK129</f>
        <v>0</v>
      </c>
    </row>
    <row r="121" spans="2:65" s="11" customFormat="1" ht="22.9" customHeight="1">
      <c r="B121" s="114"/>
      <c r="D121" s="115" t="s">
        <v>73</v>
      </c>
      <c r="E121" s="123" t="s">
        <v>85</v>
      </c>
      <c r="F121" s="123" t="s">
        <v>86</v>
      </c>
      <c r="J121" s="124">
        <f>BK121</f>
        <v>0</v>
      </c>
      <c r="L121" s="114"/>
      <c r="M121" s="118"/>
      <c r="P121" s="119">
        <f>SUM(P122:P128)</f>
        <v>0</v>
      </c>
      <c r="R121" s="119">
        <f>SUM(R122:R128)</f>
        <v>0</v>
      </c>
      <c r="T121" s="120">
        <f>SUM(T122:T128)</f>
        <v>0</v>
      </c>
      <c r="AR121" s="115" t="s">
        <v>142</v>
      </c>
      <c r="AT121" s="121" t="s">
        <v>73</v>
      </c>
      <c r="AU121" s="121" t="s">
        <v>82</v>
      </c>
      <c r="AY121" s="115" t="s">
        <v>120</v>
      </c>
      <c r="BK121" s="122">
        <f>SUM(BK122:BK128)</f>
        <v>0</v>
      </c>
    </row>
    <row r="122" spans="2:65" s="1" customFormat="1" ht="14.45" customHeight="1">
      <c r="B122" s="125"/>
      <c r="C122" s="126" t="s">
        <v>82</v>
      </c>
      <c r="D122" s="126" t="s">
        <v>123</v>
      </c>
      <c r="E122" s="127" t="s">
        <v>238</v>
      </c>
      <c r="F122" s="128" t="s">
        <v>239</v>
      </c>
      <c r="G122" s="129" t="s">
        <v>272</v>
      </c>
      <c r="H122" s="130">
        <v>1</v>
      </c>
      <c r="I122" s="131"/>
      <c r="J122" s="131">
        <f t="shared" ref="J122:J128" si="0">ROUND(I122*H122,2)</f>
        <v>0</v>
      </c>
      <c r="K122" s="128" t="s">
        <v>240</v>
      </c>
      <c r="L122" s="26"/>
      <c r="M122" s="132" t="s">
        <v>1</v>
      </c>
      <c r="N122" s="133" t="s">
        <v>39</v>
      </c>
      <c r="O122" s="134">
        <v>0</v>
      </c>
      <c r="P122" s="134">
        <f t="shared" ref="P122:P128" si="1">O122*H122</f>
        <v>0</v>
      </c>
      <c r="Q122" s="134">
        <v>0</v>
      </c>
      <c r="R122" s="134">
        <f t="shared" ref="R122:R128" si="2">Q122*H122</f>
        <v>0</v>
      </c>
      <c r="S122" s="134">
        <v>0</v>
      </c>
      <c r="T122" s="135">
        <f t="shared" ref="T122:T128" si="3">S122*H122</f>
        <v>0</v>
      </c>
      <c r="AR122" s="136" t="s">
        <v>241</v>
      </c>
      <c r="AT122" s="136" t="s">
        <v>123</v>
      </c>
      <c r="AU122" s="136" t="s">
        <v>84</v>
      </c>
      <c r="AY122" s="14" t="s">
        <v>120</v>
      </c>
      <c r="BE122" s="137">
        <f t="shared" ref="BE122:BE128" si="4">IF(N122="základní",J122,0)</f>
        <v>0</v>
      </c>
      <c r="BF122" s="137">
        <f t="shared" ref="BF122:BF128" si="5">IF(N122="snížená",J122,0)</f>
        <v>0</v>
      </c>
      <c r="BG122" s="137">
        <f t="shared" ref="BG122:BG128" si="6">IF(N122="zákl. přenesená",J122,0)</f>
        <v>0</v>
      </c>
      <c r="BH122" s="137">
        <f t="shared" ref="BH122:BH128" si="7">IF(N122="sníž. přenesená",J122,0)</f>
        <v>0</v>
      </c>
      <c r="BI122" s="137">
        <f t="shared" ref="BI122:BI128" si="8">IF(N122="nulová",J122,0)</f>
        <v>0</v>
      </c>
      <c r="BJ122" s="14" t="s">
        <v>82</v>
      </c>
      <c r="BK122" s="137">
        <f t="shared" ref="BK122:BK128" si="9">ROUND(I122*H122,2)</f>
        <v>0</v>
      </c>
      <c r="BL122" s="14" t="s">
        <v>241</v>
      </c>
      <c r="BM122" s="136" t="s">
        <v>242</v>
      </c>
    </row>
    <row r="123" spans="2:65" s="1" customFormat="1" ht="14.45" customHeight="1">
      <c r="B123" s="125"/>
      <c r="C123" s="126" t="s">
        <v>84</v>
      </c>
      <c r="D123" s="126" t="s">
        <v>123</v>
      </c>
      <c r="E123" s="127" t="s">
        <v>243</v>
      </c>
      <c r="F123" s="128" t="s">
        <v>244</v>
      </c>
      <c r="G123" s="129" t="s">
        <v>272</v>
      </c>
      <c r="H123" s="130">
        <v>1</v>
      </c>
      <c r="I123" s="131"/>
      <c r="J123" s="131">
        <f t="shared" si="0"/>
        <v>0</v>
      </c>
      <c r="K123" s="128" t="s">
        <v>240</v>
      </c>
      <c r="L123" s="26"/>
      <c r="M123" s="132" t="s">
        <v>1</v>
      </c>
      <c r="N123" s="133" t="s">
        <v>39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241</v>
      </c>
      <c r="AT123" s="136" t="s">
        <v>123</v>
      </c>
      <c r="AU123" s="136" t="s">
        <v>84</v>
      </c>
      <c r="AY123" s="14" t="s">
        <v>120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4" t="s">
        <v>82</v>
      </c>
      <c r="BK123" s="137">
        <f t="shared" si="9"/>
        <v>0</v>
      </c>
      <c r="BL123" s="14" t="s">
        <v>241</v>
      </c>
      <c r="BM123" s="136" t="s">
        <v>245</v>
      </c>
    </row>
    <row r="124" spans="2:65" s="1" customFormat="1" ht="14.45" customHeight="1">
      <c r="B124" s="125"/>
      <c r="C124" s="126" t="s">
        <v>133</v>
      </c>
      <c r="D124" s="126" t="s">
        <v>123</v>
      </c>
      <c r="E124" s="127" t="s">
        <v>246</v>
      </c>
      <c r="F124" s="128" t="s">
        <v>247</v>
      </c>
      <c r="G124" s="129" t="s">
        <v>272</v>
      </c>
      <c r="H124" s="130">
        <v>1</v>
      </c>
      <c r="I124" s="131"/>
      <c r="J124" s="131">
        <f t="shared" si="0"/>
        <v>0</v>
      </c>
      <c r="K124" s="128" t="s">
        <v>240</v>
      </c>
      <c r="L124" s="26"/>
      <c r="M124" s="132" t="s">
        <v>1</v>
      </c>
      <c r="N124" s="133" t="s">
        <v>39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241</v>
      </c>
      <c r="AT124" s="136" t="s">
        <v>123</v>
      </c>
      <c r="AU124" s="136" t="s">
        <v>84</v>
      </c>
      <c r="AY124" s="14" t="s">
        <v>120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4" t="s">
        <v>82</v>
      </c>
      <c r="BK124" s="137">
        <f t="shared" si="9"/>
        <v>0</v>
      </c>
      <c r="BL124" s="14" t="s">
        <v>241</v>
      </c>
      <c r="BM124" s="136" t="s">
        <v>248</v>
      </c>
    </row>
    <row r="125" spans="2:65" s="1" customFormat="1" ht="14.45" customHeight="1">
      <c r="B125" s="125"/>
      <c r="C125" s="126" t="s">
        <v>128</v>
      </c>
      <c r="D125" s="126" t="s">
        <v>123</v>
      </c>
      <c r="E125" s="127" t="s">
        <v>249</v>
      </c>
      <c r="F125" s="128" t="s">
        <v>250</v>
      </c>
      <c r="G125" s="129" t="s">
        <v>179</v>
      </c>
      <c r="H125" s="130">
        <v>1380</v>
      </c>
      <c r="I125" s="131"/>
      <c r="J125" s="131">
        <f t="shared" si="0"/>
        <v>0</v>
      </c>
      <c r="K125" s="128" t="s">
        <v>240</v>
      </c>
      <c r="L125" s="26"/>
      <c r="M125" s="132" t="s">
        <v>1</v>
      </c>
      <c r="N125" s="133" t="s">
        <v>39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241</v>
      </c>
      <c r="AT125" s="136" t="s">
        <v>123</v>
      </c>
      <c r="AU125" s="136" t="s">
        <v>84</v>
      </c>
      <c r="AY125" s="14" t="s">
        <v>120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4" t="s">
        <v>82</v>
      </c>
      <c r="BK125" s="137">
        <f t="shared" si="9"/>
        <v>0</v>
      </c>
      <c r="BL125" s="14" t="s">
        <v>241</v>
      </c>
      <c r="BM125" s="136" t="s">
        <v>251</v>
      </c>
    </row>
    <row r="126" spans="2:65" s="1" customFormat="1" ht="14.45" customHeight="1">
      <c r="B126" s="125"/>
      <c r="C126" s="126" t="s">
        <v>142</v>
      </c>
      <c r="D126" s="126" t="s">
        <v>123</v>
      </c>
      <c r="E126" s="127" t="s">
        <v>252</v>
      </c>
      <c r="F126" s="128" t="s">
        <v>253</v>
      </c>
      <c r="G126" s="129" t="s">
        <v>179</v>
      </c>
      <c r="H126" s="130">
        <v>1380</v>
      </c>
      <c r="I126" s="131"/>
      <c r="J126" s="131">
        <f t="shared" si="0"/>
        <v>0</v>
      </c>
      <c r="K126" s="128" t="s">
        <v>240</v>
      </c>
      <c r="L126" s="26"/>
      <c r="M126" s="132" t="s">
        <v>1</v>
      </c>
      <c r="N126" s="133" t="s">
        <v>39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241</v>
      </c>
      <c r="AT126" s="136" t="s">
        <v>123</v>
      </c>
      <c r="AU126" s="136" t="s">
        <v>84</v>
      </c>
      <c r="AY126" s="14" t="s">
        <v>120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4" t="s">
        <v>82</v>
      </c>
      <c r="BK126" s="137">
        <f t="shared" si="9"/>
        <v>0</v>
      </c>
      <c r="BL126" s="14" t="s">
        <v>241</v>
      </c>
      <c r="BM126" s="136" t="s">
        <v>254</v>
      </c>
    </row>
    <row r="127" spans="2:65" s="1" customFormat="1" ht="14.45" customHeight="1">
      <c r="B127" s="125"/>
      <c r="C127" s="126" t="s">
        <v>147</v>
      </c>
      <c r="D127" s="126" t="s">
        <v>123</v>
      </c>
      <c r="E127" s="127" t="s">
        <v>255</v>
      </c>
      <c r="F127" s="128" t="s">
        <v>256</v>
      </c>
      <c r="G127" s="129" t="s">
        <v>257</v>
      </c>
      <c r="H127" s="130">
        <v>1</v>
      </c>
      <c r="I127" s="131"/>
      <c r="J127" s="131">
        <f t="shared" si="0"/>
        <v>0</v>
      </c>
      <c r="K127" s="128" t="s">
        <v>258</v>
      </c>
      <c r="L127" s="26"/>
      <c r="M127" s="132" t="s">
        <v>1</v>
      </c>
      <c r="N127" s="133" t="s">
        <v>39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241</v>
      </c>
      <c r="AT127" s="136" t="s">
        <v>123</v>
      </c>
      <c r="AU127" s="136" t="s">
        <v>84</v>
      </c>
      <c r="AY127" s="14" t="s">
        <v>120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4" t="s">
        <v>82</v>
      </c>
      <c r="BK127" s="137">
        <f t="shared" si="9"/>
        <v>0</v>
      </c>
      <c r="BL127" s="14" t="s">
        <v>241</v>
      </c>
      <c r="BM127" s="136" t="s">
        <v>259</v>
      </c>
    </row>
    <row r="128" spans="2:65" s="1" customFormat="1" ht="14.45" customHeight="1">
      <c r="B128" s="125"/>
      <c r="C128" s="126" t="s">
        <v>150</v>
      </c>
      <c r="D128" s="126" t="s">
        <v>123</v>
      </c>
      <c r="E128" s="127" t="s">
        <v>260</v>
      </c>
      <c r="F128" s="128" t="s">
        <v>261</v>
      </c>
      <c r="G128" s="129" t="s">
        <v>257</v>
      </c>
      <c r="H128" s="130">
        <v>1</v>
      </c>
      <c r="I128" s="131"/>
      <c r="J128" s="131">
        <f t="shared" si="0"/>
        <v>0</v>
      </c>
      <c r="K128" s="128" t="s">
        <v>240</v>
      </c>
      <c r="L128" s="26"/>
      <c r="M128" s="132" t="s">
        <v>1</v>
      </c>
      <c r="N128" s="133" t="s">
        <v>39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241</v>
      </c>
      <c r="AT128" s="136" t="s">
        <v>123</v>
      </c>
      <c r="AU128" s="136" t="s">
        <v>84</v>
      </c>
      <c r="AY128" s="14" t="s">
        <v>120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4" t="s">
        <v>82</v>
      </c>
      <c r="BK128" s="137">
        <f t="shared" si="9"/>
        <v>0</v>
      </c>
      <c r="BL128" s="14" t="s">
        <v>241</v>
      </c>
      <c r="BM128" s="136" t="s">
        <v>262</v>
      </c>
    </row>
    <row r="129" spans="2:65" s="11" customFormat="1" ht="22.9" customHeight="1">
      <c r="B129" s="114"/>
      <c r="D129" s="115" t="s">
        <v>73</v>
      </c>
      <c r="E129" s="123" t="s">
        <v>159</v>
      </c>
      <c r="F129" s="123" t="s">
        <v>263</v>
      </c>
      <c r="J129" s="124">
        <f>BK129</f>
        <v>0</v>
      </c>
      <c r="L129" s="114"/>
      <c r="M129" s="118"/>
      <c r="P129" s="119">
        <f>SUM(P130:P132)</f>
        <v>3.4799999999999995</v>
      </c>
      <c r="R129" s="119">
        <f>SUM(R130:R132)</f>
        <v>0</v>
      </c>
      <c r="T129" s="120">
        <f>SUM(T130:T132)</f>
        <v>0</v>
      </c>
      <c r="AR129" s="115" t="s">
        <v>82</v>
      </c>
      <c r="AT129" s="121" t="s">
        <v>73</v>
      </c>
      <c r="AU129" s="121" t="s">
        <v>82</v>
      </c>
      <c r="AY129" s="115" t="s">
        <v>120</v>
      </c>
      <c r="BK129" s="122">
        <f>SUM(BK130:BK132)</f>
        <v>0</v>
      </c>
    </row>
    <row r="130" spans="2:65" s="1" customFormat="1" ht="22.15" customHeight="1">
      <c r="B130" s="125"/>
      <c r="C130" s="126">
        <v>8</v>
      </c>
      <c r="D130" s="126" t="s">
        <v>123</v>
      </c>
      <c r="E130" s="127" t="s">
        <v>264</v>
      </c>
      <c r="F130" s="128" t="s">
        <v>265</v>
      </c>
      <c r="G130" s="129" t="s">
        <v>266</v>
      </c>
      <c r="H130" s="130">
        <v>20</v>
      </c>
      <c r="I130" s="131"/>
      <c r="J130" s="131">
        <f>ROUND(I130*H130,2)</f>
        <v>0</v>
      </c>
      <c r="K130" s="128" t="s">
        <v>127</v>
      </c>
      <c r="L130" s="26"/>
      <c r="M130" s="132" t="s">
        <v>1</v>
      </c>
      <c r="N130" s="133" t="s">
        <v>39</v>
      </c>
      <c r="O130" s="134">
        <v>0.17399999999999999</v>
      </c>
      <c r="P130" s="134">
        <f>O130*H130</f>
        <v>3.4799999999999995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128</v>
      </c>
      <c r="AT130" s="136" t="s">
        <v>123</v>
      </c>
      <c r="AU130" s="136" t="s">
        <v>84</v>
      </c>
      <c r="AY130" s="14" t="s">
        <v>120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4" t="s">
        <v>82</v>
      </c>
      <c r="BK130" s="137">
        <f>ROUND(I130*H130,2)</f>
        <v>0</v>
      </c>
      <c r="BL130" s="14" t="s">
        <v>128</v>
      </c>
      <c r="BM130" s="136" t="s">
        <v>267</v>
      </c>
    </row>
    <row r="131" spans="2:65" s="1" customFormat="1" ht="22.15" customHeight="1">
      <c r="B131" s="125"/>
      <c r="C131" s="126">
        <v>9</v>
      </c>
      <c r="D131" s="126" t="s">
        <v>123</v>
      </c>
      <c r="E131" s="127" t="s">
        <v>268</v>
      </c>
      <c r="F131" s="128" t="s">
        <v>269</v>
      </c>
      <c r="G131" s="129" t="s">
        <v>266</v>
      </c>
      <c r="H131" s="130">
        <v>1200</v>
      </c>
      <c r="I131" s="131"/>
      <c r="J131" s="131">
        <f>ROUND(I131*H131,2)</f>
        <v>0</v>
      </c>
      <c r="K131" s="128" t="s">
        <v>127</v>
      </c>
      <c r="L131" s="26"/>
      <c r="M131" s="132" t="s">
        <v>1</v>
      </c>
      <c r="N131" s="133" t="s">
        <v>39</v>
      </c>
      <c r="O131" s="134">
        <v>0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128</v>
      </c>
      <c r="AT131" s="136" t="s">
        <v>123</v>
      </c>
      <c r="AU131" s="136" t="s">
        <v>84</v>
      </c>
      <c r="AY131" s="14" t="s">
        <v>120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4" t="s">
        <v>82</v>
      </c>
      <c r="BK131" s="137">
        <f>ROUND(I131*H131,2)</f>
        <v>0</v>
      </c>
      <c r="BL131" s="14" t="s">
        <v>128</v>
      </c>
      <c r="BM131" s="136" t="s">
        <v>270</v>
      </c>
    </row>
    <row r="132" spans="2:65" s="12" customFormat="1">
      <c r="B132" s="147"/>
      <c r="D132" s="148" t="s">
        <v>140</v>
      </c>
      <c r="E132" s="153" t="s">
        <v>1</v>
      </c>
      <c r="F132" s="149" t="s">
        <v>271</v>
      </c>
      <c r="H132" s="150">
        <v>1200</v>
      </c>
      <c r="L132" s="147"/>
      <c r="M132" s="158"/>
      <c r="N132" s="159"/>
      <c r="O132" s="159"/>
      <c r="P132" s="159"/>
      <c r="Q132" s="159"/>
      <c r="R132" s="159"/>
      <c r="S132" s="159"/>
      <c r="T132" s="160"/>
      <c r="AT132" s="153" t="s">
        <v>140</v>
      </c>
      <c r="AU132" s="153" t="s">
        <v>84</v>
      </c>
      <c r="AV132" s="12" t="s">
        <v>84</v>
      </c>
      <c r="AW132" s="12" t="s">
        <v>30</v>
      </c>
      <c r="AX132" s="12" t="s">
        <v>82</v>
      </c>
      <c r="AY132" s="153" t="s">
        <v>120</v>
      </c>
    </row>
    <row r="133" spans="2:65" s="1" customFormat="1" ht="6.95" customHeight="1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26"/>
    </row>
  </sheetData>
  <autoFilter ref="C118:K132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SO-101 - Komunikace</vt:lpstr>
      <vt:lpstr>VRN - Vedlejší rozpočtové...</vt:lpstr>
      <vt:lpstr>'Rekapitulace stavby'!Názvy_tisku</vt:lpstr>
      <vt:lpstr>'SO-101 - Komunikace'!Názvy_tisku</vt:lpstr>
      <vt:lpstr>'VRN - Vedlejší rozpočtové...'!Názvy_tisku</vt:lpstr>
      <vt:lpstr>'Rekapitulace stavby'!Oblast_tisku</vt:lpstr>
      <vt:lpstr>'SO-101 - Komunikace'!Oblast_tisku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Hynek Seiner</cp:lastModifiedBy>
  <dcterms:created xsi:type="dcterms:W3CDTF">2023-11-22T17:29:47Z</dcterms:created>
  <dcterms:modified xsi:type="dcterms:W3CDTF">2024-06-26T08:21:20Z</dcterms:modified>
</cp:coreProperties>
</file>