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2024_VZ_Park_U_Stabu_VH\VZ\Podklady_schvalene_RM\Prilohy_k_VZ\"/>
    </mc:Choice>
  </mc:AlternateContent>
  <xr:revisionPtr revIDLastSave="0" documentId="8_{5D5F11F5-3DF0-4FE9-A216-87CB3DAE5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9" r:id="rId1"/>
    <sheet name="komunikace I. etapa" sheetId="10" r:id="rId2"/>
    <sheet name="VRN I. etapa " sheetId="1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J18" i="12"/>
  <c r="J17" i="12"/>
  <c r="J12" i="12"/>
  <c r="E7" i="12"/>
  <c r="E18" i="10"/>
  <c r="J18" i="10"/>
  <c r="J17" i="10"/>
  <c r="J12" i="10"/>
  <c r="E7" i="10"/>
  <c r="BK110" i="12" l="1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6" i="12"/>
  <c r="BI106" i="12"/>
  <c r="BH106" i="12"/>
  <c r="BG106" i="12"/>
  <c r="BF106" i="12"/>
  <c r="T106" i="12"/>
  <c r="R106" i="12"/>
  <c r="P106" i="12"/>
  <c r="J106" i="12"/>
  <c r="BE106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0" i="12"/>
  <c r="BI100" i="12"/>
  <c r="BH100" i="12"/>
  <c r="BG100" i="12"/>
  <c r="BF100" i="12"/>
  <c r="T100" i="12"/>
  <c r="R100" i="12"/>
  <c r="P100" i="12"/>
  <c r="J100" i="12"/>
  <c r="BE100" i="12" s="1"/>
  <c r="BK98" i="12"/>
  <c r="BI98" i="12"/>
  <c r="BH98" i="12"/>
  <c r="BG98" i="12"/>
  <c r="BF98" i="12"/>
  <c r="T98" i="12"/>
  <c r="R98" i="12"/>
  <c r="P98" i="12"/>
  <c r="J98" i="12"/>
  <c r="BE98" i="12" s="1"/>
  <c r="BK96" i="12"/>
  <c r="BI96" i="12"/>
  <c r="BH96" i="12"/>
  <c r="BG96" i="12"/>
  <c r="BF96" i="12"/>
  <c r="T96" i="12"/>
  <c r="R96" i="12"/>
  <c r="P96" i="12"/>
  <c r="J96" i="12"/>
  <c r="BE96" i="12" s="1"/>
  <c r="BK93" i="12"/>
  <c r="BI93" i="12"/>
  <c r="BH93" i="12"/>
  <c r="BG93" i="12"/>
  <c r="BF93" i="12"/>
  <c r="T93" i="12"/>
  <c r="R93" i="12"/>
  <c r="P93" i="12"/>
  <c r="J93" i="12"/>
  <c r="BE93" i="12" s="1"/>
  <c r="BK91" i="12"/>
  <c r="BI91" i="12"/>
  <c r="BH91" i="12"/>
  <c r="BG91" i="12"/>
  <c r="BF91" i="12"/>
  <c r="T91" i="12"/>
  <c r="R91" i="12"/>
  <c r="P91" i="12"/>
  <c r="J91" i="12"/>
  <c r="BE91" i="12" s="1"/>
  <c r="BK89" i="12"/>
  <c r="BI89" i="12"/>
  <c r="BH89" i="12"/>
  <c r="BG89" i="12"/>
  <c r="BF89" i="12"/>
  <c r="T89" i="12"/>
  <c r="R89" i="12"/>
  <c r="P89" i="12"/>
  <c r="P81" i="12" s="1"/>
  <c r="P80" i="12" s="1"/>
  <c r="J89" i="12"/>
  <c r="BE89" i="12" s="1"/>
  <c r="BK87" i="12"/>
  <c r="BI87" i="12"/>
  <c r="BH87" i="12"/>
  <c r="BG87" i="12"/>
  <c r="BF87" i="12"/>
  <c r="T87" i="12"/>
  <c r="R87" i="12"/>
  <c r="P87" i="12"/>
  <c r="J87" i="12"/>
  <c r="BE87" i="12" s="1"/>
  <c r="BK84" i="12"/>
  <c r="BI84" i="12"/>
  <c r="BH84" i="12"/>
  <c r="BG84" i="12"/>
  <c r="BF84" i="12"/>
  <c r="T84" i="12"/>
  <c r="T81" i="12" s="1"/>
  <c r="T80" i="12" s="1"/>
  <c r="R84" i="12"/>
  <c r="P84" i="12"/>
  <c r="J84" i="12"/>
  <c r="BE84" i="12" s="1"/>
  <c r="BK82" i="12"/>
  <c r="BI82" i="12"/>
  <c r="BH82" i="12"/>
  <c r="BG82" i="12"/>
  <c r="BF82" i="12"/>
  <c r="T82" i="12"/>
  <c r="R82" i="12"/>
  <c r="P82" i="12"/>
  <c r="J82" i="12"/>
  <c r="BE82" i="12" s="1"/>
  <c r="J77" i="12"/>
  <c r="F77" i="12"/>
  <c r="J76" i="12"/>
  <c r="F76" i="12"/>
  <c r="F74" i="12"/>
  <c r="E72" i="12"/>
  <c r="J55" i="12"/>
  <c r="J54" i="12"/>
  <c r="F54" i="12"/>
  <c r="F52" i="12"/>
  <c r="E50" i="12"/>
  <c r="J37" i="12"/>
  <c r="J36" i="12"/>
  <c r="J35" i="12"/>
  <c r="F55" i="12"/>
  <c r="J74" i="12"/>
  <c r="E70" i="12"/>
  <c r="BK126" i="10"/>
  <c r="BI126" i="10"/>
  <c r="BH126" i="10"/>
  <c r="BG126" i="10"/>
  <c r="BF126" i="10"/>
  <c r="T126" i="10"/>
  <c r="R126" i="10"/>
  <c r="R125" i="10" s="1"/>
  <c r="P126" i="10"/>
  <c r="J126" i="10"/>
  <c r="BE126" i="10" s="1"/>
  <c r="BK125" i="10"/>
  <c r="J125" i="10" s="1"/>
  <c r="J66" i="10" s="1"/>
  <c r="T125" i="10"/>
  <c r="P125" i="10"/>
  <c r="BK124" i="10"/>
  <c r="BK123" i="10" s="1"/>
  <c r="J123" i="10" s="1"/>
  <c r="J65" i="10" s="1"/>
  <c r="BI124" i="10"/>
  <c r="BH124" i="10"/>
  <c r="BG124" i="10"/>
  <c r="BF124" i="10"/>
  <c r="T124" i="10"/>
  <c r="T123" i="10" s="1"/>
  <c r="R124" i="10"/>
  <c r="R123" i="10" s="1"/>
  <c r="P124" i="10"/>
  <c r="P123" i="10" s="1"/>
  <c r="J124" i="10"/>
  <c r="BE124" i="10" s="1"/>
  <c r="BK119" i="10"/>
  <c r="BK118" i="10" s="1"/>
  <c r="J118" i="10" s="1"/>
  <c r="J64" i="10" s="1"/>
  <c r="BI119" i="10"/>
  <c r="BH119" i="10"/>
  <c r="BG119" i="10"/>
  <c r="BF119" i="10"/>
  <c r="T119" i="10"/>
  <c r="R119" i="10"/>
  <c r="P119" i="10"/>
  <c r="J119" i="10"/>
  <c r="BE119" i="10" s="1"/>
  <c r="T118" i="10"/>
  <c r="R118" i="10"/>
  <c r="P118" i="10"/>
  <c r="BK115" i="10"/>
  <c r="BI115" i="10"/>
  <c r="BH115" i="10"/>
  <c r="BG115" i="10"/>
  <c r="BF115" i="10"/>
  <c r="T115" i="10"/>
  <c r="R115" i="10"/>
  <c r="P115" i="10"/>
  <c r="P108" i="10" s="1"/>
  <c r="J115" i="10"/>
  <c r="BE115" i="10" s="1"/>
  <c r="BK112" i="10"/>
  <c r="BI112" i="10"/>
  <c r="BH112" i="10"/>
  <c r="BG112" i="10"/>
  <c r="BF112" i="10"/>
  <c r="T112" i="10"/>
  <c r="R112" i="10"/>
  <c r="P112" i="10"/>
  <c r="J112" i="10"/>
  <c r="BE112" i="10" s="1"/>
  <c r="BK109" i="10"/>
  <c r="BK108" i="10" s="1"/>
  <c r="J108" i="10" s="1"/>
  <c r="J63" i="10" s="1"/>
  <c r="BI109" i="10"/>
  <c r="BH109" i="10"/>
  <c r="BG109" i="10"/>
  <c r="BF109" i="10"/>
  <c r="T109" i="10"/>
  <c r="T108" i="10" s="1"/>
  <c r="R109" i="10"/>
  <c r="P109" i="10"/>
  <c r="J109" i="10"/>
  <c r="BE109" i="10" s="1"/>
  <c r="BK105" i="10"/>
  <c r="BI105" i="10"/>
  <c r="BH105" i="10"/>
  <c r="BG105" i="10"/>
  <c r="BF105" i="10"/>
  <c r="T105" i="10"/>
  <c r="T104" i="10" s="1"/>
  <c r="R105" i="10"/>
  <c r="R104" i="10" s="1"/>
  <c r="P105" i="10"/>
  <c r="P104" i="10" s="1"/>
  <c r="J105" i="10"/>
  <c r="BE105" i="10" s="1"/>
  <c r="BK104" i="10"/>
  <c r="J104" i="10" s="1"/>
  <c r="J62" i="10" s="1"/>
  <c r="BK102" i="10"/>
  <c r="BI102" i="10"/>
  <c r="BH102" i="10"/>
  <c r="BG102" i="10"/>
  <c r="BF102" i="10"/>
  <c r="T102" i="10"/>
  <c r="T95" i="10" s="1"/>
  <c r="R102" i="10"/>
  <c r="P102" i="10"/>
  <c r="J102" i="10"/>
  <c r="BE102" i="10" s="1"/>
  <c r="BK100" i="10"/>
  <c r="BI100" i="10"/>
  <c r="BH100" i="10"/>
  <c r="BG100" i="10"/>
  <c r="BF100" i="10"/>
  <c r="T100" i="10"/>
  <c r="R100" i="10"/>
  <c r="P100" i="10"/>
  <c r="J100" i="10"/>
  <c r="BE100" i="10" s="1"/>
  <c r="BK96" i="10"/>
  <c r="BK95" i="10" s="1"/>
  <c r="J95" i="10" s="1"/>
  <c r="J61" i="10" s="1"/>
  <c r="BI96" i="10"/>
  <c r="BH96" i="10"/>
  <c r="BG96" i="10"/>
  <c r="BF96" i="10"/>
  <c r="T96" i="10"/>
  <c r="R96" i="10"/>
  <c r="P96" i="10"/>
  <c r="J96" i="10"/>
  <c r="BE96" i="10" s="1"/>
  <c r="BK91" i="10"/>
  <c r="BI91" i="10"/>
  <c r="BH91" i="10"/>
  <c r="BG91" i="10"/>
  <c r="BF91" i="10"/>
  <c r="T91" i="10"/>
  <c r="R91" i="10"/>
  <c r="P91" i="10"/>
  <c r="J91" i="10"/>
  <c r="BE91" i="10" s="1"/>
  <c r="BK88" i="10"/>
  <c r="BK87" i="10" s="1"/>
  <c r="J87" i="10" s="1"/>
  <c r="J86" i="10" s="1"/>
  <c r="BI88" i="10"/>
  <c r="BH88" i="10"/>
  <c r="BG88" i="10"/>
  <c r="BF88" i="10"/>
  <c r="T88" i="10"/>
  <c r="T87" i="10" s="1"/>
  <c r="R88" i="10"/>
  <c r="P88" i="10"/>
  <c r="P87" i="10" s="1"/>
  <c r="J88" i="10"/>
  <c r="BE88" i="10" s="1"/>
  <c r="J83" i="10"/>
  <c r="J82" i="10"/>
  <c r="F82" i="10"/>
  <c r="F80" i="10"/>
  <c r="E78" i="10"/>
  <c r="J55" i="10"/>
  <c r="J54" i="10"/>
  <c r="F54" i="10"/>
  <c r="F52" i="10"/>
  <c r="E50" i="10"/>
  <c r="J37" i="10"/>
  <c r="J36" i="10"/>
  <c r="J35" i="10"/>
  <c r="F83" i="10"/>
  <c r="J80" i="10"/>
  <c r="E76" i="10"/>
  <c r="AM46" i="9"/>
  <c r="L46" i="9"/>
  <c r="AM45" i="9"/>
  <c r="L45" i="9"/>
  <c r="AM43" i="9"/>
  <c r="L43" i="9"/>
  <c r="J34" i="10" l="1"/>
  <c r="F35" i="10"/>
  <c r="F37" i="10"/>
  <c r="F34" i="12"/>
  <c r="F35" i="12"/>
  <c r="F37" i="12"/>
  <c r="J30" i="10"/>
  <c r="J60" i="10"/>
  <c r="R87" i="10"/>
  <c r="R86" i="10" s="1"/>
  <c r="J34" i="12"/>
  <c r="F36" i="12"/>
  <c r="P95" i="10"/>
  <c r="P86" i="10" s="1"/>
  <c r="BK81" i="12"/>
  <c r="BK80" i="12" s="1"/>
  <c r="J80" i="12" s="1"/>
  <c r="AG52" i="9" s="1"/>
  <c r="AN52" i="9" s="1"/>
  <c r="F36" i="10"/>
  <c r="F34" i="10"/>
  <c r="R95" i="10"/>
  <c r="E48" i="10"/>
  <c r="R108" i="10"/>
  <c r="E48" i="12"/>
  <c r="R81" i="12"/>
  <c r="R80" i="12" s="1"/>
  <c r="F33" i="12"/>
  <c r="J33" i="12"/>
  <c r="J52" i="12"/>
  <c r="J33" i="10"/>
  <c r="F33" i="10"/>
  <c r="BK86" i="10"/>
  <c r="T86" i="10"/>
  <c r="J52" i="10"/>
  <c r="F55" i="10"/>
  <c r="AG51" i="9" l="1"/>
  <c r="AN51" i="9" s="1"/>
  <c r="AG50" i="9"/>
  <c r="AN50" i="9" s="1"/>
  <c r="J59" i="10"/>
  <c r="J81" i="12"/>
  <c r="J60" i="12" s="1"/>
  <c r="J59" i="12"/>
  <c r="J30" i="12"/>
  <c r="J39" i="12" s="1"/>
  <c r="J39" i="10"/>
  <c r="AK26" i="9" l="1"/>
  <c r="W29" i="9" s="1"/>
  <c r="AK29" i="9" s="1"/>
  <c r="AK31" i="9" s="1"/>
</calcChain>
</file>

<file path=xl/sharedStrings.xml><?xml version="1.0" encoding="utf-8"?>
<sst xmlns="http://schemas.openxmlformats.org/spreadsheetml/2006/main" count="1061" uniqueCount="222">
  <si>
    <t>m3</t>
  </si>
  <si>
    <t>t</t>
  </si>
  <si>
    <t>m2</t>
  </si>
  <si>
    <t>Zadavatel:</t>
  </si>
  <si>
    <t>Export Komplet</t>
  </si>
  <si>
    <t/>
  </si>
  <si>
    <t>False</t>
  </si>
  <si>
    <t>{e2cea0b0-d275-4f66-a659-ee4ccdffc292}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</si>
  <si>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</si>
  <si>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</si>
  <si>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</si>
  <si>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</si>
  <si>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</si>
  <si>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</si>
  <si>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Stavba:</t>
  </si>
  <si>
    <t xml:space="preserve">MILOVICE PARK U ŠTÁBŮ </t>
  </si>
  <si>
    <t>KSO:</t>
  </si>
  <si>
    <t>CC-CZ:</t>
  </si>
  <si>
    <t>Místo:</t>
  </si>
  <si>
    <t>MILOVICE</t>
  </si>
  <si>
    <t>Datum:</t>
  </si>
  <si>
    <t>IČ:</t>
  </si>
  <si>
    <t>MĚSTO MILOVICE</t>
  </si>
  <si>
    <t>DIČ:</t>
  </si>
  <si>
    <t>Uchazeč:</t>
  </si>
  <si>
    <t>Projektant:</t>
  </si>
  <si>
    <t>ING. PAVEL BORUSÍK PhD.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</si>
  <si>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</si>
  <si>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</si>
  <si>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</si>
  <si>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</si>
  <si>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</si>
  <si>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</si>
  <si>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</si>
  <si>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</si>
  <si>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</si>
  <si>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</si>
  <si>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</si>
  <si>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</si>
  <si>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</si>
  <si>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</si>
  <si>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</si>
  <si>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</si>
  <si>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</si>
  <si>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</si>
  <si>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Kód: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</si>
  <si>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</si>
  <si>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</si>
  <si>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</si>
  <si>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</si>
  <si>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</si>
  <si>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</si>
  <si>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</si>
  <si>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</si>
  <si>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</si>
  <si>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</si>
  <si>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</si>
  <si>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</si>
  <si>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KOMUNIKACE - I. ETAPA</t>
  </si>
  <si>
    <t>STA</t>
  </si>
  <si>
    <t>1</t>
  </si>
  <si>
    <t>{db34cea5-3d3e-4d5b-a6bc-41ea0f549159}</t>
  </si>
  <si>
    <t>2</t>
  </si>
  <si>
    <t>{0ad0cfe2-0c34-4f4c-8924-079957a458ed}</t>
  </si>
  <si>
    <t>KRYCÍ LIST SOUPISU PRACÍ</t>
  </si>
  <si>
    <t>Objekt:</t>
  </si>
  <si>
    <t>01 KOMUNIKACE V PARKU</t>
  </si>
  <si>
    <t>REKAPITULACE ČLENĚNÍ SOUPISU PRACÍ</t>
  </si>
  <si>
    <t>Kód dílu - Popis</t>
  </si>
  <si>
    <t>Cena celkem [CZK]</t>
  </si>
  <si>
    <t>-1</t>
  </si>
  <si>
    <t>12 - Odkopávky a prokopávky</t>
  </si>
  <si>
    <t>16 - Přemístění výkopku</t>
  </si>
  <si>
    <t>18 - Povrchové úpravy terénu</t>
  </si>
  <si>
    <t>56 - Podkladní vrstvy komunikací</t>
  </si>
  <si>
    <t xml:space="preserve">57 - Kryty komunikací z kameniva </t>
  </si>
  <si>
    <t>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</si>
  <si>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</si>
  <si>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</si>
  <si>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</si>
  <si>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</si>
  <si>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</si>
  <si>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</si>
  <si>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</si>
  <si>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</si>
  <si>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</si>
  <si>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</si>
  <si>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</si>
  <si>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</si>
  <si>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</si>
  <si>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</si>
  <si>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12</t>
  </si>
  <si>
    <t>Odkopávky a prokopávky</t>
  </si>
  <si>
    <t>ROZPOCET</t>
  </si>
  <si>
    <t>K</t>
  </si>
  <si>
    <t>122151102</t>
  </si>
  <si>
    <t>Odkopávky a prokopávky nezapažené s přehozením výkopku na vzdálenost do 3 m nebo s naložením na dopravní prostředek v hornině tř. 3 přes 100 do 1 000 m3</t>
  </si>
  <si>
    <t>CS ÚRS 2018 01</t>
  </si>
  <si>
    <t>4</t>
  </si>
  <si>
    <t>1804888373</t>
  </si>
  <si>
    <t>VV</t>
  </si>
  <si>
    <t>komunikace-mlat - REKONSTRUKCE - ODSTRANĚNÍ PŮVODNÍ KONSTRUKČNÍ VRSTY</t>
  </si>
  <si>
    <t>420*0,40</t>
  </si>
  <si>
    <t>129001101-R</t>
  </si>
  <si>
    <t>1625025868</t>
  </si>
  <si>
    <t>P</t>
  </si>
  <si>
    <t>Poznámka k položce:_x000D_
- předpoklad 40 % plochy</t>
  </si>
  <si>
    <t>komunikace-mlat nový</t>
  </si>
  <si>
    <t>420*0,40/100*40</t>
  </si>
  <si>
    <t>16</t>
  </si>
  <si>
    <t>Přemístění výkopku</t>
  </si>
  <si>
    <t>3</t>
  </si>
  <si>
    <t>162211311-R</t>
  </si>
  <si>
    <t xml:space="preserve">Vodorovné přemístění výkopku stavebním kolečkem s naložením a vyprázdněním kolečka na hromady nebo do dopravního prostředku, hornina tř. 1-4, na vzdálenost do 50 m </t>
  </si>
  <si>
    <t>653888070</t>
  </si>
  <si>
    <t>162751117</t>
  </si>
  <si>
    <t>Vodorovné přemístění výkopku po suchu na obvyklém dopravním prostředku, bez naložení výkopku, avšak se složením bez rozhrnutí, hornina tř. 1-4, na vzdálenost přes 4 000 do 5 000 m</t>
  </si>
  <si>
    <t>-1476975212</t>
  </si>
  <si>
    <t>5</t>
  </si>
  <si>
    <t>997223855</t>
  </si>
  <si>
    <t>Poplatek za uložení na skládce (skládkovné) - zemina a kamení kód odpadu 170504</t>
  </si>
  <si>
    <t>1016975228</t>
  </si>
  <si>
    <t>168*1,8</t>
  </si>
  <si>
    <t>18</t>
  </si>
  <si>
    <t>Povrchové úpravy terénu</t>
  </si>
  <si>
    <t>6</t>
  </si>
  <si>
    <t>181912112</t>
  </si>
  <si>
    <t>Úprava pláně vyrovnáním výškových rozdílů v hornině tř. 1 až 4 se zhutněním ručně</t>
  </si>
  <si>
    <t>529911018</t>
  </si>
  <si>
    <t>56</t>
  </si>
  <si>
    <t>Podkladní vrstvy komunikací</t>
  </si>
  <si>
    <t>7</t>
  </si>
  <si>
    <t>564851111</t>
  </si>
  <si>
    <t>Podklad ze štěrkodrti ŠD s rozprostřením a zhutněním, po zhutnění tl. 150 mm</t>
  </si>
  <si>
    <t>-1190484250</t>
  </si>
  <si>
    <t>8</t>
  </si>
  <si>
    <t>564730111</t>
  </si>
  <si>
    <t>Podklad z kameniva hrubého drceného vel. 16-32 mm s rozprostřením a zhutněním, po zhutnění tl. 100 mm</t>
  </si>
  <si>
    <t>1831348334</t>
  </si>
  <si>
    <t>9</t>
  </si>
  <si>
    <t>564932111</t>
  </si>
  <si>
    <t>Podklad z mechanicky zpevněného kameniva MZK s rozprostřením a s hutněním, po zhutnění tl. 100 mm</t>
  </si>
  <si>
    <t>1943546124</t>
  </si>
  <si>
    <t>komunikace-mlat nový mlat narůžovělý</t>
  </si>
  <si>
    <t>57</t>
  </si>
  <si>
    <t xml:space="preserve">Kryty komunikací z kameniva </t>
  </si>
  <si>
    <t>10</t>
  </si>
  <si>
    <t>571907114 - R</t>
  </si>
  <si>
    <t>Posyp krytu kamenivem drceným s rozprostřením a zhutněním , v množství přes 45 do 50 kg/m2</t>
  </si>
  <si>
    <t>890656739</t>
  </si>
  <si>
    <t>Poznámka k položce:_x000D_
barva mlatu - narůžovělá</t>
  </si>
  <si>
    <t>998</t>
  </si>
  <si>
    <t>Přesun hmot</t>
  </si>
  <si>
    <t>998225111</t>
  </si>
  <si>
    <t>Přesun hmot pro komunikace s krytem z kameniva dopravní vzdálenost do 200 m, jakékoliv délky objektu</t>
  </si>
  <si>
    <t>-406047590</t>
  </si>
  <si>
    <t>OST</t>
  </si>
  <si>
    <t>Ostatní</t>
  </si>
  <si>
    <t>R-pol-ost-1</t>
  </si>
  <si>
    <t>Obednění sochy - stavební prvek  do výšky 1500 mm</t>
  </si>
  <si>
    <t>kus</t>
  </si>
  <si>
    <t>-1646985859</t>
  </si>
  <si>
    <t>11</t>
  </si>
  <si>
    <t>13</t>
  </si>
  <si>
    <t>14</t>
  </si>
  <si>
    <t>06 - VEDLEJŠÍ ROZPOČTOVÉ NÁKLADY</t>
  </si>
  <si>
    <t>VRN - Vedlejší rozpočtové náklady</t>
  </si>
  <si>
    <t>VRN</t>
  </si>
  <si>
    <t>Vedlejší rozpočtové náklady</t>
  </si>
  <si>
    <t>012203000</t>
  </si>
  <si>
    <t xml:space="preserve">Geodetické práce při provádění stavby nebo vytýčení rostlin a záhonů </t>
  </si>
  <si>
    <t>celkem</t>
  </si>
  <si>
    <t>1024</t>
  </si>
  <si>
    <t>-997552023</t>
  </si>
  <si>
    <t>1,0</t>
  </si>
  <si>
    <t>032103000</t>
  </si>
  <si>
    <t>Náklady na stavební buňku-motáž+demontáž</t>
  </si>
  <si>
    <t>kompl</t>
  </si>
  <si>
    <t>-1757854261</t>
  </si>
  <si>
    <t>Poznámka k položce:_x000D_
- nájem 2 měsíce</t>
  </si>
  <si>
    <t>032603000</t>
  </si>
  <si>
    <t>Náklady na mobilní WC-montáž+demontáž</t>
  </si>
  <si>
    <t>602337818</t>
  </si>
  <si>
    <t>034103000</t>
  </si>
  <si>
    <t>Energie pro zařízení staveniště</t>
  </si>
  <si>
    <t>817772399</t>
  </si>
  <si>
    <t>034303000</t>
  </si>
  <si>
    <t>Opatření na zajištění bezpečného průchodu staveništěm</t>
  </si>
  <si>
    <t>1515591674</t>
  </si>
  <si>
    <t>034503000</t>
  </si>
  <si>
    <t>Informační a výstražné tabule na staveništi</t>
  </si>
  <si>
    <t>2135505992</t>
  </si>
  <si>
    <t>Poznámka k položce:_x000D_
- označení stavby _x000D_
- výstražné cedule (nebezpečí úrazu, zákaz vstupu ...)</t>
  </si>
  <si>
    <t>045303000</t>
  </si>
  <si>
    <t>Kompletační a koordinační činnost</t>
  </si>
  <si>
    <t>1063707112</t>
  </si>
  <si>
    <t>045304000</t>
  </si>
  <si>
    <t>Provozní vlivy</t>
  </si>
  <si>
    <t>745432217</t>
  </si>
  <si>
    <t>049103000</t>
  </si>
  <si>
    <t>Vytyčení průběhu stávajících inženýrských sítí</t>
  </si>
  <si>
    <t>-671893313</t>
  </si>
  <si>
    <t>091003001</t>
  </si>
  <si>
    <t>Náklady na průběžné čištění přístupové komunikace</t>
  </si>
  <si>
    <t>2077491941</t>
  </si>
  <si>
    <t>091003004</t>
  </si>
  <si>
    <t>Náklady na arboristické práce na kořenech stromů během realizace</t>
  </si>
  <si>
    <t>682470074</t>
  </si>
  <si>
    <t>091003005</t>
  </si>
  <si>
    <t>Náklady na ochranu dřevin při stavbní činnosti</t>
  </si>
  <si>
    <t>-354086434</t>
  </si>
  <si>
    <t>091504001</t>
  </si>
  <si>
    <t>Náklady na fotodokumentaci realizace stavby</t>
  </si>
  <si>
    <t>-802693798</t>
  </si>
  <si>
    <t>012403000</t>
  </si>
  <si>
    <t>Dokumentace skutečného provedení stavby</t>
  </si>
  <si>
    <t>1591012637</t>
  </si>
  <si>
    <t xml:space="preserve">REKAPITULACE STAVBY </t>
  </si>
  <si>
    <t>MILOVICE PARK U ŠTÁBŮ - II. ETAPA</t>
  </si>
  <si>
    <t>ING. ANNA BORUSÍKOVÁ, STŘÍBŘEC 54, 379 01 TŘEBOŇ</t>
  </si>
  <si>
    <t>Příplatek k cenám vykopávek za ztížení vykopávky v blízkosti obrubníku a stavebních prvků</t>
  </si>
  <si>
    <t>VEDLEJŠÍ ROZPOČTOVÉ NÁKLADY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</si>
</sst>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4"/>
      <name val="Arial CE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1"/>
      <color theme="4" tint="-0.249977111117893"/>
      <name val="Arial CE"/>
    </font>
    <font>
      <sz val="11"/>
      <color theme="4" tint="-0.249977111117893"/>
      <name val="Arial CE"/>
    </font>
    <font>
      <b/>
      <sz val="12"/>
      <color theme="4" tint="-0.249977111117893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i/>
      <sz val="7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5" fontId="10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1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16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0" xfId="0" applyFont="1" applyBorder="1" applyAlignment="1">
      <alignment horizontal="left" vertical="center"/>
    </xf>
    <xf numFmtId="0" fontId="30" fillId="0" borderId="20" xfId="0" applyFont="1" applyBorder="1" applyAlignment="1">
      <alignment vertical="center"/>
    </xf>
    <xf numFmtId="0" fontId="30" fillId="0" borderId="20" xfId="0" applyFont="1" applyBorder="1" applyAlignment="1" applyProtection="1">
      <alignment vertical="center"/>
      <protection locked="0"/>
    </xf>
    <xf numFmtId="4" fontId="30" fillId="0" borderId="20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34" fillId="0" borderId="3" xfId="0" applyFont="1" applyBorder="1"/>
    <xf numFmtId="0" fontId="34" fillId="0" borderId="0" xfId="0" applyFont="1"/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4" fillId="0" borderId="0" xfId="0" applyFont="1" applyProtection="1">
      <protection locked="0"/>
    </xf>
    <xf numFmtId="4" fontId="30" fillId="0" borderId="0" xfId="0" applyNumberFormat="1" applyFont="1"/>
    <xf numFmtId="0" fontId="34" fillId="0" borderId="14" xfId="0" applyFont="1" applyBorder="1"/>
    <xf numFmtId="166" fontId="34" fillId="0" borderId="0" xfId="0" applyNumberFormat="1" applyFont="1"/>
    <xf numFmtId="166" fontId="34" fillId="0" borderId="15" xfId="0" applyNumberFormat="1" applyFont="1" applyBorder="1"/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1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10" fillId="0" borderId="0" xfId="0" applyNumberFormat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9">
    <cellStyle name="Hypertextový odkaz" xfId="8" builtinId="8"/>
    <cellStyle name="Normální" xfId="0" builtinId="0"/>
    <cellStyle name="normální 2" xfId="2" xr:uid="{00000000-0005-0000-0000-000002000000}"/>
    <cellStyle name="Normální 3" xfId="1" xr:uid="{00000000-0005-0000-0000-000003000000}"/>
    <cellStyle name="Normální 4" xfId="3" xr:uid="{00000000-0005-0000-0000-000004000000}"/>
    <cellStyle name="Normální 5" xfId="4" xr:uid="{00000000-0005-0000-0000-000005000000}"/>
    <cellStyle name="Normální 6" xfId="5" xr:uid="{00000000-0005-0000-0000-000006000000}"/>
    <cellStyle name="Normální 7" xfId="6" xr:uid="{00000000-0005-0000-0000-000007000000}"/>
    <cellStyle name="Normální 8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4"/>
  <sheetViews>
    <sheetView tabSelected="1" topLeftCell="A6" zoomScale="85" zoomScaleNormal="85" workbookViewId="0">
      <selection activeCell="AG51" sqref="AG51:AM51"/>
    </sheetView>
  </sheetViews>
  <sheetFormatPr defaultRowHeight="15" x14ac:dyDescent="0.25"/>
  <cols>
    <col min="1" max="1" width="6.42578125" customWidth="1"/>
    <col min="2" max="2" width="1.28515625" customWidth="1"/>
    <col min="3" max="3" width="3.28515625" customWidth="1"/>
    <col min="4" max="33" width="2.140625" customWidth="1"/>
    <col min="34" max="34" width="2.5703125" customWidth="1"/>
    <col min="35" max="35" width="24.7109375" customWidth="1"/>
    <col min="36" max="37" width="1.85546875" customWidth="1"/>
    <col min="38" max="38" width="6.42578125" customWidth="1"/>
    <col min="39" max="39" width="2.5703125" customWidth="1"/>
    <col min="40" max="40" width="10.28515625" customWidth="1"/>
    <col min="41" max="41" width="5.7109375" customWidth="1"/>
    <col min="42" max="42" width="5.5703125" customWidth="1"/>
    <col min="43" max="43" width="12.28515625" customWidth="1"/>
  </cols>
  <sheetData>
    <row r="1" spans="1:60" x14ac:dyDescent="0.25">
      <c r="A1" s="1" t="s">
        <v>4</v>
      </c>
      <c r="BF1" s="1" t="s">
        <v>6</v>
      </c>
      <c r="BG1" s="1" t="s">
        <v>6</v>
      </c>
      <c r="BH1" s="1" t="s">
        <v>7</v>
      </c>
    </row>
    <row r="2" spans="1:60" x14ac:dyDescent="0.25">
      <c r="BE2" s="2" t="s">
        <v>9</v>
      </c>
      <c r="BF2" s="2" t="s">
        <v>10</v>
      </c>
    </row>
    <row r="3" spans="1:60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E3" s="2" t="s">
        <v>9</v>
      </c>
      <c r="BF3" s="2" t="s">
        <v>11</v>
      </c>
    </row>
    <row r="4" spans="1:60" ht="18" x14ac:dyDescent="0.25">
      <c r="B4" s="5"/>
      <c r="D4" s="6" t="s">
        <v>217</v>
      </c>
      <c r="BE4" s="2" t="s">
        <v>13</v>
      </c>
    </row>
    <row r="5" spans="1:60" ht="14.45" customHeight="1" x14ac:dyDescent="0.25">
      <c r="B5" s="5"/>
      <c r="D5" s="7"/>
      <c r="K5" s="166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BE5" s="2" t="s">
        <v>9</v>
      </c>
    </row>
    <row r="6" spans="1:60" x14ac:dyDescent="0.25">
      <c r="B6" s="5"/>
      <c r="D6" s="8" t="s">
        <v>14</v>
      </c>
      <c r="K6" s="168" t="s">
        <v>218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BE6" s="2" t="s">
        <v>9</v>
      </c>
    </row>
    <row r="7" spans="1:60" x14ac:dyDescent="0.25">
      <c r="B7" s="5"/>
      <c r="D7" s="9" t="s">
        <v>16</v>
      </c>
      <c r="K7" s="10" t="s">
        <v>5</v>
      </c>
      <c r="AK7" s="9" t="s">
        <v>17</v>
      </c>
      <c r="AN7" s="10" t="s">
        <v>5</v>
      </c>
      <c r="BE7" s="2" t="s">
        <v>9</v>
      </c>
    </row>
    <row r="8" spans="1:60" x14ac:dyDescent="0.25">
      <c r="B8" s="5"/>
      <c r="D8" s="9" t="s">
        <v>18</v>
      </c>
      <c r="K8" s="10" t="s">
        <v>19</v>
      </c>
      <c r="AK8" s="9" t="s">
        <v>20</v>
      </c>
      <c r="AN8" s="11">
        <v>45453</v>
      </c>
      <c r="BE8" s="2" t="s">
        <v>9</v>
      </c>
    </row>
    <row r="9" spans="1:60" x14ac:dyDescent="0.25">
      <c r="B9" s="5"/>
      <c r="BE9" s="2" t="s">
        <v>9</v>
      </c>
    </row>
    <row r="10" spans="1:60" x14ac:dyDescent="0.25">
      <c r="B10" s="5"/>
      <c r="D10" s="9" t="s">
        <v>3</v>
      </c>
      <c r="AK10" s="9" t="s">
        <v>21</v>
      </c>
      <c r="AN10" s="10" t="s">
        <v>5</v>
      </c>
      <c r="BE10" s="2" t="s">
        <v>9</v>
      </c>
    </row>
    <row r="11" spans="1:60" x14ac:dyDescent="0.25">
      <c r="B11" s="5"/>
      <c r="E11" s="12" t="s">
        <v>22</v>
      </c>
      <c r="AK11" s="9" t="s">
        <v>23</v>
      </c>
      <c r="AN11" s="10" t="s">
        <v>5</v>
      </c>
      <c r="BE11" s="2" t="s">
        <v>9</v>
      </c>
    </row>
    <row r="12" spans="1:60" x14ac:dyDescent="0.25">
      <c r="B12" s="5"/>
      <c r="BE12" s="2" t="s">
        <v>9</v>
      </c>
    </row>
    <row r="13" spans="1:60" x14ac:dyDescent="0.25">
      <c r="B13" s="5"/>
      <c r="D13" s="9" t="s">
        <v>24</v>
      </c>
      <c r="AK13" s="9" t="s">
        <v>21</v>
      </c>
      <c r="AN13" s="13"/>
      <c r="BE13" s="2" t="s">
        <v>9</v>
      </c>
    </row>
    <row r="14" spans="1:60" x14ac:dyDescent="0.25">
      <c r="B14" s="5"/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9" t="s">
        <v>23</v>
      </c>
      <c r="AN14" s="13"/>
      <c r="BE14" s="2" t="s">
        <v>9</v>
      </c>
    </row>
    <row r="15" spans="1:60" x14ac:dyDescent="0.25">
      <c r="B15" s="5"/>
      <c r="BE15" s="2" t="s">
        <v>6</v>
      </c>
    </row>
    <row r="16" spans="1:60" x14ac:dyDescent="0.25">
      <c r="B16" s="5"/>
      <c r="D16" s="9" t="s">
        <v>25</v>
      </c>
      <c r="AK16" s="9" t="s">
        <v>21</v>
      </c>
      <c r="AN16" s="10" t="s">
        <v>5</v>
      </c>
      <c r="BE16" s="2" t="s">
        <v>6</v>
      </c>
    </row>
    <row r="17" spans="2:57" x14ac:dyDescent="0.25">
      <c r="B17" s="5"/>
      <c r="E17" s="10" t="s">
        <v>26</v>
      </c>
      <c r="AK17" s="9" t="s">
        <v>23</v>
      </c>
      <c r="AN17" s="10" t="s">
        <v>5</v>
      </c>
      <c r="BE17" s="2" t="s">
        <v>27</v>
      </c>
    </row>
    <row r="18" spans="2:57" x14ac:dyDescent="0.25">
      <c r="B18" s="5"/>
      <c r="BE18" s="2" t="s">
        <v>9</v>
      </c>
    </row>
    <row r="19" spans="2:57" x14ac:dyDescent="0.25">
      <c r="B19" s="5"/>
      <c r="D19" s="9" t="s">
        <v>28</v>
      </c>
      <c r="AK19" s="9" t="s">
        <v>21</v>
      </c>
      <c r="AN19" s="10" t="s">
        <v>5</v>
      </c>
      <c r="BE19" s="2" t="s">
        <v>9</v>
      </c>
    </row>
    <row r="20" spans="2:57" x14ac:dyDescent="0.25">
      <c r="B20" s="5"/>
      <c r="E20" s="10" t="s">
        <v>219</v>
      </c>
      <c r="AK20" s="9" t="s">
        <v>23</v>
      </c>
      <c r="AN20" s="10" t="s">
        <v>5</v>
      </c>
      <c r="BE20" s="2" t="s">
        <v>6</v>
      </c>
    </row>
    <row r="21" spans="2:57" x14ac:dyDescent="0.25">
      <c r="B21" s="5"/>
    </row>
    <row r="22" spans="2:57" x14ac:dyDescent="0.25">
      <c r="B22" s="5"/>
      <c r="D22" s="9" t="s">
        <v>29</v>
      </c>
    </row>
    <row r="23" spans="2:57" x14ac:dyDescent="0.25">
      <c r="B23" s="5"/>
      <c r="E23" s="171" t="s">
        <v>30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</row>
    <row r="24" spans="2:57" x14ac:dyDescent="0.25">
      <c r="B24" s="5"/>
    </row>
    <row r="25" spans="2:57" x14ac:dyDescent="0.25">
      <c r="B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2:57" s="16" customFormat="1" x14ac:dyDescent="0.25">
      <c r="B26" s="15"/>
      <c r="D26" s="17" t="s">
        <v>31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2" t="e">
        <f>ROUND(AG50,2)</f>
        <v>#REF!</v>
      </c>
      <c r="AL26" s="173"/>
      <c r="AM26" s="173"/>
      <c r="AN26" s="173"/>
      <c r="AO26" s="173"/>
    </row>
    <row r="27" spans="2:57" s="16" customFormat="1" x14ac:dyDescent="0.25">
      <c r="B27" s="15"/>
    </row>
    <row r="28" spans="2:57" s="16" customFormat="1" x14ac:dyDescent="0.25">
      <c r="B28" s="15"/>
      <c r="L28" s="161" t="s">
        <v>32</v>
      </c>
      <c r="M28" s="161"/>
      <c r="N28" s="161"/>
      <c r="O28" s="161"/>
      <c r="P28" s="161"/>
      <c r="W28" s="161" t="s">
        <v>33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34</v>
      </c>
      <c r="AL28" s="161"/>
      <c r="AM28" s="161"/>
      <c r="AN28" s="161"/>
      <c r="AO28" s="161"/>
    </row>
    <row r="29" spans="2:57" s="20" customFormat="1" ht="12.75" x14ac:dyDescent="0.25">
      <c r="B29" s="19"/>
      <c r="D29" s="9" t="s">
        <v>35</v>
      </c>
      <c r="F29" s="9" t="s">
        <v>36</v>
      </c>
      <c r="L29" s="157">
        <v>0.21</v>
      </c>
      <c r="M29" s="158"/>
      <c r="N29" s="158"/>
      <c r="O29" s="158"/>
      <c r="P29" s="158"/>
      <c r="W29" s="159" t="e">
        <f>AK26</f>
        <v>#REF!</v>
      </c>
      <c r="X29" s="158"/>
      <c r="Y29" s="158"/>
      <c r="Z29" s="158"/>
      <c r="AA29" s="158"/>
      <c r="AB29" s="158"/>
      <c r="AC29" s="158"/>
      <c r="AD29" s="158"/>
      <c r="AE29" s="158"/>
      <c r="AK29" s="159" t="e">
        <f>W29*0.21</f>
        <v>#REF!</v>
      </c>
      <c r="AL29" s="158"/>
      <c r="AM29" s="158"/>
      <c r="AN29" s="158"/>
      <c r="AO29" s="158"/>
    </row>
    <row r="30" spans="2:57" s="16" customFormat="1" x14ac:dyDescent="0.25">
      <c r="B30" s="15"/>
    </row>
    <row r="31" spans="2:57" s="16" customFormat="1" ht="15.75" x14ac:dyDescent="0.25">
      <c r="B31" s="15"/>
      <c r="C31" s="21"/>
      <c r="D31" s="22" t="s">
        <v>41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 t="s">
        <v>42</v>
      </c>
      <c r="U31" s="23"/>
      <c r="V31" s="23"/>
      <c r="W31" s="23"/>
      <c r="X31" s="162" t="s">
        <v>43</v>
      </c>
      <c r="Y31" s="163"/>
      <c r="Z31" s="163"/>
      <c r="AA31" s="163"/>
      <c r="AB31" s="163"/>
      <c r="AC31" s="23"/>
      <c r="AD31" s="23"/>
      <c r="AE31" s="23"/>
      <c r="AF31" s="23"/>
      <c r="AG31" s="23"/>
      <c r="AH31" s="23"/>
      <c r="AI31" s="23"/>
      <c r="AJ31" s="23"/>
      <c r="AK31" s="164" t="e">
        <f>SUM(AK26:AK29)</f>
        <v>#REF!</v>
      </c>
      <c r="AL31" s="163"/>
      <c r="AM31" s="163"/>
      <c r="AN31" s="163"/>
      <c r="AO31" s="165"/>
      <c r="AP31" s="21"/>
      <c r="AQ31" s="21"/>
    </row>
    <row r="32" spans="2:57" s="16" customFormat="1" x14ac:dyDescent="0.25">
      <c r="B32" s="15"/>
    </row>
    <row r="33" spans="2:43" s="16" customFormat="1" x14ac:dyDescent="0.2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7" spans="2:43" s="16" customFormat="1" x14ac:dyDescent="0.2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2:43" s="16" customFormat="1" ht="18" x14ac:dyDescent="0.25">
      <c r="B38" s="15"/>
      <c r="C38" s="6" t="s">
        <v>44</v>
      </c>
    </row>
    <row r="39" spans="2:43" s="16" customFormat="1" x14ac:dyDescent="0.25">
      <c r="B39" s="15"/>
    </row>
    <row r="40" spans="2:43" s="30" customFormat="1" ht="12.75" x14ac:dyDescent="0.25">
      <c r="B40" s="29"/>
      <c r="C40" s="9" t="s">
        <v>45</v>
      </c>
    </row>
    <row r="41" spans="2:43" s="33" customFormat="1" ht="18" x14ac:dyDescent="0.25">
      <c r="B41" s="31"/>
      <c r="C41" s="32" t="s">
        <v>14</v>
      </c>
      <c r="L41" s="155" t="s">
        <v>15</v>
      </c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</row>
    <row r="42" spans="2:43" s="16" customFormat="1" x14ac:dyDescent="0.25">
      <c r="B42" s="15"/>
    </row>
    <row r="43" spans="2:43" s="16" customFormat="1" x14ac:dyDescent="0.25">
      <c r="B43" s="15"/>
      <c r="C43" s="9" t="s">
        <v>18</v>
      </c>
      <c r="L43" s="34" t="str">
        <f>IF(K8="","",K8)</f>
        <v>MILOVICE</v>
      </c>
      <c r="AI43" s="9" t="s">
        <v>20</v>
      </c>
      <c r="AM43" s="160">
        <f>IF(AN8= "","",AN8)</f>
        <v>45453</v>
      </c>
      <c r="AN43" s="160"/>
    </row>
    <row r="44" spans="2:43" s="16" customFormat="1" x14ac:dyDescent="0.25">
      <c r="B44" s="15"/>
    </row>
    <row r="45" spans="2:43" s="16" customFormat="1" ht="15" customHeight="1" x14ac:dyDescent="0.25">
      <c r="B45" s="15"/>
      <c r="C45" s="9" t="s">
        <v>3</v>
      </c>
      <c r="L45" s="30" t="str">
        <f>IF(E11= "","",E11)</f>
        <v>MĚSTO MILOVICE</v>
      </c>
      <c r="AI45" s="9" t="s">
        <v>25</v>
      </c>
      <c r="AM45" s="152" t="str">
        <f>IF(E17="","",E17)</f>
        <v>ING. PAVEL BORUSÍK PhD.</v>
      </c>
      <c r="AN45" s="152"/>
      <c r="AO45" s="152"/>
      <c r="AP45" s="152"/>
    </row>
    <row r="46" spans="2:43" s="16" customFormat="1" ht="15.2" customHeight="1" x14ac:dyDescent="0.25">
      <c r="B46" s="15"/>
      <c r="C46" s="9" t="s">
        <v>24</v>
      </c>
      <c r="L46" s="30">
        <f>IF(E14= "Vyplň údaj","",E14)</f>
        <v>0</v>
      </c>
      <c r="AI46" s="9" t="s">
        <v>28</v>
      </c>
      <c r="AM46" s="153" t="str">
        <f>IF(E20="","",E20)</f>
        <v>ING. ANNA BORUSÍKOVÁ, STŘÍBŘEC 54, 379 01 TŘEBOŇ</v>
      </c>
      <c r="AN46" s="154"/>
      <c r="AO46" s="154"/>
      <c r="AP46" s="154"/>
    </row>
    <row r="47" spans="2:43" s="16" customFormat="1" ht="10.9" customHeight="1" x14ac:dyDescent="0.25">
      <c r="B47" s="15"/>
    </row>
    <row r="48" spans="2:43" s="16" customFormat="1" ht="29.25" customHeight="1" x14ac:dyDescent="0.25">
      <c r="B48" s="15"/>
      <c r="C48" s="174" t="s">
        <v>46</v>
      </c>
      <c r="D48" s="175"/>
      <c r="E48" s="175"/>
      <c r="F48" s="175"/>
      <c r="G48" s="175"/>
      <c r="H48" s="37"/>
      <c r="I48" s="176" t="s">
        <v>47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7" t="s">
        <v>48</v>
      </c>
      <c r="AH48" s="175"/>
      <c r="AI48" s="175"/>
      <c r="AJ48" s="175"/>
      <c r="AK48" s="175"/>
      <c r="AL48" s="175"/>
      <c r="AM48" s="175"/>
      <c r="AN48" s="176" t="s">
        <v>49</v>
      </c>
      <c r="AO48" s="175"/>
      <c r="AP48" s="175"/>
      <c r="AQ48" s="38" t="s">
        <v>50</v>
      </c>
    </row>
    <row r="49" spans="1:77" s="16" customFormat="1" ht="10.9" customHeight="1" x14ac:dyDescent="0.25">
      <c r="B49" s="15"/>
    </row>
    <row r="50" spans="1:77" s="43" customFormat="1" ht="32.450000000000003" customHeight="1" x14ac:dyDescent="0.25">
      <c r="B50" s="44"/>
      <c r="C50" s="45" t="s">
        <v>51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178" t="e">
        <f>AG51+#REF!+AG52+#REF!+#REF!</f>
        <v>#REF!</v>
      </c>
      <c r="AH50" s="178"/>
      <c r="AI50" s="178"/>
      <c r="AJ50" s="178"/>
      <c r="AK50" s="178"/>
      <c r="AL50" s="178"/>
      <c r="AM50" s="178"/>
      <c r="AN50" s="179" t="e">
        <f>AG50*1.21</f>
        <v>#REF!</v>
      </c>
      <c r="AO50" s="179"/>
      <c r="AP50" s="179"/>
      <c r="AQ50" s="47" t="s">
        <v>5</v>
      </c>
      <c r="BE50" s="48" t="s">
        <v>52</v>
      </c>
      <c r="BF50" s="48" t="s">
        <v>53</v>
      </c>
      <c r="BG50" s="49" t="s">
        <v>54</v>
      </c>
      <c r="BH50" s="48" t="s">
        <v>55</v>
      </c>
      <c r="BI50" s="48" t="s">
        <v>7</v>
      </c>
      <c r="BJ50" s="48" t="s">
        <v>56</v>
      </c>
      <c r="BX50" s="48" t="s">
        <v>5</v>
      </c>
    </row>
    <row r="51" spans="1:77" s="55" customFormat="1" ht="16.5" customHeight="1" x14ac:dyDescent="0.25">
      <c r="A51" s="50" t="s">
        <v>57</v>
      </c>
      <c r="B51" s="51"/>
      <c r="C51" s="52"/>
      <c r="D51" s="180">
        <v>1</v>
      </c>
      <c r="E51" s="180"/>
      <c r="F51" s="180"/>
      <c r="G51" s="180"/>
      <c r="H51" s="180"/>
      <c r="I51" s="53"/>
      <c r="J51" s="181" t="s">
        <v>58</v>
      </c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2">
        <f>'komunikace I. etapa'!J30</f>
        <v>0</v>
      </c>
      <c r="AH51" s="183"/>
      <c r="AI51" s="183"/>
      <c r="AJ51" s="183"/>
      <c r="AK51" s="183"/>
      <c r="AL51" s="183"/>
      <c r="AM51" s="183"/>
      <c r="AN51" s="184">
        <f t="shared" ref="AN51:AN52" si="0">AG51*1.21</f>
        <v>0</v>
      </c>
      <c r="AO51" s="184"/>
      <c r="AP51" s="184"/>
      <c r="AQ51" s="54" t="s">
        <v>59</v>
      </c>
      <c r="BF51" s="56" t="s">
        <v>60</v>
      </c>
      <c r="BH51" s="56" t="s">
        <v>55</v>
      </c>
      <c r="BI51" s="56" t="s">
        <v>61</v>
      </c>
      <c r="BJ51" s="56" t="s">
        <v>7</v>
      </c>
      <c r="BX51" s="56" t="s">
        <v>5</v>
      </c>
      <c r="BY51" s="56" t="s">
        <v>62</v>
      </c>
    </row>
    <row r="52" spans="1:77" s="55" customFormat="1" ht="16.5" customHeight="1" x14ac:dyDescent="0.25">
      <c r="A52" s="50" t="s">
        <v>57</v>
      </c>
      <c r="B52" s="51"/>
      <c r="C52" s="52"/>
      <c r="D52" s="180">
        <v>3</v>
      </c>
      <c r="E52" s="180"/>
      <c r="F52" s="180"/>
      <c r="G52" s="180"/>
      <c r="H52" s="180"/>
      <c r="I52" s="53"/>
      <c r="J52" s="181" t="s">
        <v>221</v>
      </c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2">
        <f>'VRN I. etapa '!J80</f>
        <v>0</v>
      </c>
      <c r="AH52" s="183"/>
      <c r="AI52" s="183"/>
      <c r="AJ52" s="183"/>
      <c r="AK52" s="183"/>
      <c r="AL52" s="183"/>
      <c r="AM52" s="183"/>
      <c r="AN52" s="184">
        <f t="shared" si="0"/>
        <v>0</v>
      </c>
      <c r="AO52" s="184"/>
      <c r="AP52" s="184"/>
      <c r="AQ52" s="54" t="s">
        <v>59</v>
      </c>
      <c r="BF52" s="56" t="s">
        <v>60</v>
      </c>
      <c r="BH52" s="56" t="s">
        <v>55</v>
      </c>
      <c r="BI52" s="56" t="s">
        <v>63</v>
      </c>
      <c r="BJ52" s="56" t="s">
        <v>7</v>
      </c>
      <c r="BX52" s="56" t="s">
        <v>5</v>
      </c>
      <c r="BY52" s="56" t="s">
        <v>62</v>
      </c>
    </row>
    <row r="53" spans="1:77" s="16" customFormat="1" ht="30" customHeight="1" x14ac:dyDescent="0.25">
      <c r="B53" s="15"/>
    </row>
    <row r="54" spans="1:77" s="16" customFormat="1" ht="6.95" customHeight="1" x14ac:dyDescent="0.2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</sheetData>
  <mergeCells count="31">
    <mergeCell ref="D52:H52"/>
    <mergeCell ref="J52:AF52"/>
    <mergeCell ref="AG52:AM52"/>
    <mergeCell ref="AN52:AP52"/>
    <mergeCell ref="D51:H51"/>
    <mergeCell ref="J51:AF51"/>
    <mergeCell ref="AG51:AM51"/>
    <mergeCell ref="AN51:AP51"/>
    <mergeCell ref="C48:G48"/>
    <mergeCell ref="I48:AF48"/>
    <mergeCell ref="AG48:AM48"/>
    <mergeCell ref="AN48:AP48"/>
    <mergeCell ref="AG50:AM50"/>
    <mergeCell ref="AN50:AP50"/>
    <mergeCell ref="K5:AO5"/>
    <mergeCell ref="K6:AO6"/>
    <mergeCell ref="E14:AJ14"/>
    <mergeCell ref="E23:AN23"/>
    <mergeCell ref="AK26:AO26"/>
    <mergeCell ref="L28:P28"/>
    <mergeCell ref="W28:AE28"/>
    <mergeCell ref="AK28:AO28"/>
    <mergeCell ref="X31:AB31"/>
    <mergeCell ref="AK31:AO31"/>
    <mergeCell ref="AM45:AP45"/>
    <mergeCell ref="AM46:AP46"/>
    <mergeCell ref="L41:AO41"/>
    <mergeCell ref="L29:P29"/>
    <mergeCell ref="W29:AE29"/>
    <mergeCell ref="AK29:AO29"/>
    <mergeCell ref="AM43:AN43"/>
  </mergeCells>
  <hyperlinks>
    <hyperlink ref="A51" location="'02 - SADY BS - KOMUNIKACE...'!C2" display="/" xr:uid="{00000000-0004-0000-0000-000000000000}"/>
    <hyperlink ref="A52" location="'06 - VEDLEJŠÍ ROZPOČTOVÉ ...'!C2" display="/" xr:uid="{00000000-0004-0000-0000-000002000000}"/>
  </hyperlinks>
  <pageMargins left="0.7" right="0.7" top="0.78740157499999996" bottom="0.78740157499999996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129"/>
  <sheetViews>
    <sheetView topLeftCell="A69" workbookViewId="0">
      <selection activeCell="I89" sqref="I89"/>
    </sheetView>
  </sheetViews>
  <sheetFormatPr defaultRowHeight="15" x14ac:dyDescent="0.25"/>
  <cols>
    <col min="1" max="1" width="6.42578125" customWidth="1"/>
    <col min="2" max="2" width="1.28515625" customWidth="1"/>
    <col min="3" max="4" width="3.28515625" customWidth="1"/>
    <col min="5" max="5" width="13.28515625" customWidth="1"/>
    <col min="6" max="6" width="78.42578125" customWidth="1"/>
    <col min="7" max="7" width="5.42578125" customWidth="1"/>
    <col min="8" max="8" width="8.85546875" customWidth="1"/>
    <col min="9" max="9" width="15.7109375" style="57" customWidth="1"/>
    <col min="10" max="10" width="17.28515625" customWidth="1"/>
    <col min="11" max="11" width="15.7109375" customWidth="1"/>
    <col min="12" max="12" width="7.28515625" customWidth="1"/>
    <col min="13" max="13" width="8.42578125" hidden="1" customWidth="1"/>
    <col min="15" max="20" width="11" hidden="1" customWidth="1"/>
    <col min="21" max="21" width="12.7109375" hidden="1" customWidth="1"/>
    <col min="22" max="22" width="9.5703125" customWidth="1"/>
    <col min="23" max="23" width="12.7109375" customWidth="1"/>
    <col min="24" max="24" width="9.5703125" customWidth="1"/>
    <col min="25" max="25" width="11.7109375" customWidth="1"/>
    <col min="26" max="26" width="8.5703125" customWidth="1"/>
    <col min="27" max="27" width="11.7109375" customWidth="1"/>
    <col min="28" max="28" width="12.7109375" customWidth="1"/>
    <col min="29" max="29" width="8.5703125" customWidth="1"/>
    <col min="30" max="30" width="11.7109375" customWidth="1"/>
    <col min="31" max="31" width="12.7109375" customWidth="1"/>
  </cols>
  <sheetData>
    <row r="2" spans="2:46" x14ac:dyDescent="0.25">
      <c r="L2" s="189" t="s">
        <v>8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2" t="s">
        <v>61</v>
      </c>
    </row>
    <row r="3" spans="2:46" x14ac:dyDescent="0.25">
      <c r="B3" s="3"/>
      <c r="C3" s="4"/>
      <c r="D3" s="4"/>
      <c r="E3" s="4"/>
      <c r="F3" s="4"/>
      <c r="G3" s="4"/>
      <c r="H3" s="4"/>
      <c r="I3" s="58"/>
      <c r="J3" s="4"/>
      <c r="K3" s="4"/>
      <c r="L3" s="5"/>
      <c r="AT3" s="2" t="s">
        <v>62</v>
      </c>
    </row>
    <row r="4" spans="2:46" ht="18" x14ac:dyDescent="0.25">
      <c r="B4" s="5"/>
      <c r="D4" s="6" t="s">
        <v>64</v>
      </c>
      <c r="L4" s="5"/>
      <c r="M4" s="59" t="s">
        <v>12</v>
      </c>
      <c r="AT4" s="2" t="s">
        <v>6</v>
      </c>
    </row>
    <row r="5" spans="2:46" x14ac:dyDescent="0.25">
      <c r="B5" s="5"/>
      <c r="L5" s="5"/>
    </row>
    <row r="6" spans="2:46" x14ac:dyDescent="0.25">
      <c r="B6" s="5"/>
      <c r="D6" s="9" t="s">
        <v>14</v>
      </c>
      <c r="L6" s="5"/>
    </row>
    <row r="7" spans="2:46" x14ac:dyDescent="0.25">
      <c r="B7" s="5"/>
      <c r="E7" s="187" t="str">
        <f>rekapitulace!K6</f>
        <v>MILOVICE PARK U ŠTÁBŮ - II. ETAPA</v>
      </c>
      <c r="F7" s="188"/>
      <c r="G7" s="188"/>
      <c r="H7" s="188"/>
      <c r="L7" s="5"/>
    </row>
    <row r="8" spans="2:46" s="16" customFormat="1" x14ac:dyDescent="0.25">
      <c r="B8" s="15"/>
      <c r="D8" s="9" t="s">
        <v>65</v>
      </c>
      <c r="I8" s="60"/>
      <c r="L8" s="15"/>
    </row>
    <row r="9" spans="2:46" s="16" customFormat="1" x14ac:dyDescent="0.25">
      <c r="B9" s="15"/>
      <c r="E9" s="185" t="s">
        <v>66</v>
      </c>
      <c r="F9" s="186"/>
      <c r="G9" s="186"/>
      <c r="H9" s="186"/>
      <c r="I9" s="60"/>
      <c r="L9" s="15"/>
    </row>
    <row r="10" spans="2:46" s="16" customFormat="1" x14ac:dyDescent="0.25">
      <c r="B10" s="15"/>
      <c r="I10" s="60"/>
      <c r="L10" s="15"/>
    </row>
    <row r="11" spans="2:46" s="16" customFormat="1" x14ac:dyDescent="0.25">
      <c r="B11" s="15"/>
      <c r="D11" s="9" t="s">
        <v>16</v>
      </c>
      <c r="F11" s="10" t="s">
        <v>5</v>
      </c>
      <c r="I11" s="61" t="s">
        <v>17</v>
      </c>
      <c r="J11" s="10" t="s">
        <v>5</v>
      </c>
      <c r="L11" s="15"/>
    </row>
    <row r="12" spans="2:46" s="16" customFormat="1" x14ac:dyDescent="0.25">
      <c r="B12" s="15"/>
      <c r="D12" s="9" t="s">
        <v>18</v>
      </c>
      <c r="F12" s="10" t="s">
        <v>19</v>
      </c>
      <c r="I12" s="61" t="s">
        <v>20</v>
      </c>
      <c r="J12" s="62">
        <f>rekapitulace!AN8</f>
        <v>45453</v>
      </c>
      <c r="L12" s="15"/>
    </row>
    <row r="13" spans="2:46" s="16" customFormat="1" x14ac:dyDescent="0.25">
      <c r="B13" s="15"/>
      <c r="I13" s="60"/>
      <c r="L13" s="15"/>
    </row>
    <row r="14" spans="2:46" s="16" customFormat="1" x14ac:dyDescent="0.25">
      <c r="B14" s="15"/>
      <c r="D14" s="9" t="s">
        <v>3</v>
      </c>
      <c r="I14" s="61" t="s">
        <v>21</v>
      </c>
      <c r="J14" s="10" t="s">
        <v>5</v>
      </c>
      <c r="L14" s="15"/>
    </row>
    <row r="15" spans="2:46" s="16" customFormat="1" x14ac:dyDescent="0.25">
      <c r="B15" s="15"/>
      <c r="E15" s="10" t="s">
        <v>22</v>
      </c>
      <c r="I15" s="61" t="s">
        <v>23</v>
      </c>
      <c r="J15" s="10" t="s">
        <v>5</v>
      </c>
      <c r="L15" s="15"/>
    </row>
    <row r="16" spans="2:46" s="16" customFormat="1" x14ac:dyDescent="0.25">
      <c r="B16" s="15"/>
      <c r="I16" s="60"/>
      <c r="L16" s="15"/>
    </row>
    <row r="17" spans="2:12" s="16" customFormat="1" x14ac:dyDescent="0.25">
      <c r="B17" s="15"/>
      <c r="D17" s="9" t="s">
        <v>24</v>
      </c>
      <c r="I17" s="61" t="s">
        <v>21</v>
      </c>
      <c r="J17" s="13">
        <f>rekapitulace!AN13</f>
        <v>0</v>
      </c>
      <c r="L17" s="15"/>
    </row>
    <row r="18" spans="2:12" s="16" customFormat="1" x14ac:dyDescent="0.25">
      <c r="B18" s="15"/>
      <c r="E18" s="169">
        <f>rekapitulace!E14</f>
        <v>0</v>
      </c>
      <c r="F18" s="190"/>
      <c r="G18" s="190"/>
      <c r="H18" s="190"/>
      <c r="I18" s="61" t="s">
        <v>23</v>
      </c>
      <c r="J18" s="13">
        <f>rekapitulace!AN14</f>
        <v>0</v>
      </c>
      <c r="L18" s="15"/>
    </row>
    <row r="19" spans="2:12" s="16" customFormat="1" x14ac:dyDescent="0.25">
      <c r="B19" s="15"/>
      <c r="I19" s="60"/>
      <c r="L19" s="15"/>
    </row>
    <row r="20" spans="2:12" s="16" customFormat="1" x14ac:dyDescent="0.25">
      <c r="B20" s="15"/>
      <c r="D20" s="9" t="s">
        <v>25</v>
      </c>
      <c r="I20" s="61" t="s">
        <v>21</v>
      </c>
      <c r="J20" s="10" t="s">
        <v>5</v>
      </c>
      <c r="L20" s="15"/>
    </row>
    <row r="21" spans="2:12" s="16" customFormat="1" x14ac:dyDescent="0.25">
      <c r="B21" s="15"/>
      <c r="E21" s="10" t="s">
        <v>26</v>
      </c>
      <c r="I21" s="61" t="s">
        <v>23</v>
      </c>
      <c r="J21" s="10" t="s">
        <v>5</v>
      </c>
      <c r="L21" s="15"/>
    </row>
    <row r="22" spans="2:12" s="16" customFormat="1" x14ac:dyDescent="0.25">
      <c r="B22" s="15"/>
      <c r="I22" s="60"/>
      <c r="L22" s="15"/>
    </row>
    <row r="23" spans="2:12" s="16" customFormat="1" x14ac:dyDescent="0.25">
      <c r="B23" s="15"/>
      <c r="D23" s="9" t="s">
        <v>28</v>
      </c>
      <c r="I23" s="61" t="s">
        <v>21</v>
      </c>
      <c r="J23" s="10" t="s">
        <v>5</v>
      </c>
      <c r="L23" s="15"/>
    </row>
    <row r="24" spans="2:12" s="16" customFormat="1" x14ac:dyDescent="0.25">
      <c r="B24" s="15"/>
      <c r="E24" s="10" t="s">
        <v>219</v>
      </c>
      <c r="I24" s="61" t="s">
        <v>23</v>
      </c>
      <c r="J24" s="10" t="s">
        <v>5</v>
      </c>
      <c r="L24" s="15"/>
    </row>
    <row r="25" spans="2:12" s="16" customFormat="1" x14ac:dyDescent="0.25">
      <c r="B25" s="15"/>
      <c r="I25" s="60"/>
      <c r="L25" s="15"/>
    </row>
    <row r="26" spans="2:12" s="16" customFormat="1" x14ac:dyDescent="0.25">
      <c r="B26" s="15"/>
      <c r="D26" s="9" t="s">
        <v>29</v>
      </c>
      <c r="I26" s="60"/>
      <c r="L26" s="15"/>
    </row>
    <row r="27" spans="2:12" s="64" customFormat="1" x14ac:dyDescent="0.25">
      <c r="B27" s="63"/>
      <c r="E27" s="171" t="s">
        <v>30</v>
      </c>
      <c r="F27" s="171"/>
      <c r="G27" s="171"/>
      <c r="H27" s="171"/>
      <c r="I27" s="65"/>
      <c r="L27" s="63"/>
    </row>
    <row r="28" spans="2:12" s="16" customFormat="1" x14ac:dyDescent="0.25">
      <c r="B28" s="15"/>
      <c r="I28" s="60"/>
      <c r="L28" s="15"/>
    </row>
    <row r="29" spans="2:12" s="16" customFormat="1" x14ac:dyDescent="0.25">
      <c r="B29" s="15"/>
      <c r="D29" s="35"/>
      <c r="E29" s="35"/>
      <c r="F29" s="35"/>
      <c r="G29" s="35"/>
      <c r="H29" s="35"/>
      <c r="I29" s="66"/>
      <c r="J29" s="35"/>
      <c r="K29" s="35"/>
      <c r="L29" s="15"/>
    </row>
    <row r="30" spans="2:12" s="16" customFormat="1" ht="15.75" x14ac:dyDescent="0.25">
      <c r="B30" s="15"/>
      <c r="D30" s="67" t="s">
        <v>31</v>
      </c>
      <c r="I30" s="60"/>
      <c r="J30" s="68">
        <f>ROUND(J86, 2)</f>
        <v>0</v>
      </c>
      <c r="L30" s="15"/>
    </row>
    <row r="31" spans="2:12" s="16" customFormat="1" x14ac:dyDescent="0.25">
      <c r="B31" s="15"/>
      <c r="D31" s="35"/>
      <c r="E31" s="35"/>
      <c r="F31" s="35"/>
      <c r="G31" s="35"/>
      <c r="H31" s="35"/>
      <c r="I31" s="66"/>
      <c r="J31" s="35"/>
      <c r="K31" s="35"/>
      <c r="L31" s="15"/>
    </row>
    <row r="32" spans="2:12" s="16" customFormat="1" x14ac:dyDescent="0.25">
      <c r="B32" s="15"/>
      <c r="F32" s="69" t="s">
        <v>33</v>
      </c>
      <c r="I32" s="70" t="s">
        <v>32</v>
      </c>
      <c r="J32" s="69" t="s">
        <v>34</v>
      </c>
      <c r="L32" s="15"/>
    </row>
    <row r="33" spans="2:12" s="16" customFormat="1" x14ac:dyDescent="0.25">
      <c r="B33" s="15"/>
      <c r="D33" s="71" t="s">
        <v>35</v>
      </c>
      <c r="E33" s="9" t="s">
        <v>36</v>
      </c>
      <c r="F33" s="72">
        <f>ROUND((SUM(BE86:BE128)),  2)</f>
        <v>0</v>
      </c>
      <c r="I33" s="73">
        <v>0.21</v>
      </c>
      <c r="J33" s="72">
        <f>ROUND(((SUM(BE86:BE128))*I33),  2)</f>
        <v>0</v>
      </c>
      <c r="L33" s="15"/>
    </row>
    <row r="34" spans="2:12" s="16" customFormat="1" x14ac:dyDescent="0.25">
      <c r="B34" s="15"/>
      <c r="E34" s="9" t="s">
        <v>37</v>
      </c>
      <c r="F34" s="72">
        <f>ROUND((SUM(BF86:BF128)),  2)</f>
        <v>0</v>
      </c>
      <c r="I34" s="73">
        <v>0.15</v>
      </c>
      <c r="J34" s="72">
        <f>ROUND(((SUM(BF86:BF128))*I34),  2)</f>
        <v>0</v>
      </c>
      <c r="L34" s="15"/>
    </row>
    <row r="35" spans="2:12" s="16" customFormat="1" x14ac:dyDescent="0.25">
      <c r="B35" s="15"/>
      <c r="E35" s="9" t="s">
        <v>38</v>
      </c>
      <c r="F35" s="72">
        <f>ROUND((SUM(BG86:BG128)),  2)</f>
        <v>0</v>
      </c>
      <c r="I35" s="73">
        <v>0.21</v>
      </c>
      <c r="J35" s="72">
        <f>0</f>
        <v>0</v>
      </c>
      <c r="L35" s="15"/>
    </row>
    <row r="36" spans="2:12" s="16" customFormat="1" x14ac:dyDescent="0.25">
      <c r="B36" s="15"/>
      <c r="E36" s="9" t="s">
        <v>39</v>
      </c>
      <c r="F36" s="72">
        <f>ROUND((SUM(BH86:BH128)),  2)</f>
        <v>0</v>
      </c>
      <c r="I36" s="73">
        <v>0.15</v>
      </c>
      <c r="J36" s="72">
        <f>0</f>
        <v>0</v>
      </c>
      <c r="L36" s="15"/>
    </row>
    <row r="37" spans="2:12" s="16" customFormat="1" x14ac:dyDescent="0.25">
      <c r="B37" s="15"/>
      <c r="E37" s="9" t="s">
        <v>40</v>
      </c>
      <c r="F37" s="72">
        <f>ROUND((SUM(BI86:BI128)),  2)</f>
        <v>0</v>
      </c>
      <c r="I37" s="73">
        <v>0</v>
      </c>
      <c r="J37" s="72">
        <f>0</f>
        <v>0</v>
      </c>
      <c r="L37" s="15"/>
    </row>
    <row r="38" spans="2:12" s="16" customFormat="1" x14ac:dyDescent="0.25">
      <c r="B38" s="15"/>
      <c r="I38" s="60"/>
      <c r="L38" s="15"/>
    </row>
    <row r="39" spans="2:12" s="16" customFormat="1" ht="15.75" x14ac:dyDescent="0.25">
      <c r="B39" s="15"/>
      <c r="C39" s="74"/>
      <c r="D39" s="75" t="s">
        <v>41</v>
      </c>
      <c r="E39" s="37"/>
      <c r="F39" s="37"/>
      <c r="G39" s="76" t="s">
        <v>42</v>
      </c>
      <c r="H39" s="77" t="s">
        <v>43</v>
      </c>
      <c r="I39" s="78"/>
      <c r="J39" s="79">
        <f>SUM(J30:J37)</f>
        <v>0</v>
      </c>
      <c r="K39" s="80"/>
      <c r="L39" s="15"/>
    </row>
    <row r="40" spans="2:12" s="16" customFormat="1" x14ac:dyDescent="0.25">
      <c r="B40" s="25"/>
      <c r="C40" s="26"/>
      <c r="D40" s="26"/>
      <c r="E40" s="26"/>
      <c r="F40" s="26"/>
      <c r="G40" s="26"/>
      <c r="H40" s="26"/>
      <c r="I40" s="81"/>
      <c r="J40" s="26"/>
      <c r="K40" s="26"/>
      <c r="L40" s="15"/>
    </row>
    <row r="44" spans="2:12" s="16" customFormat="1" x14ac:dyDescent="0.25">
      <c r="B44" s="27"/>
      <c r="C44" s="28"/>
      <c r="D44" s="28"/>
      <c r="E44" s="28"/>
      <c r="F44" s="28"/>
      <c r="G44" s="28"/>
      <c r="H44" s="28"/>
      <c r="I44" s="82"/>
      <c r="J44" s="28"/>
      <c r="K44" s="28"/>
      <c r="L44" s="15"/>
    </row>
    <row r="45" spans="2:12" s="16" customFormat="1" ht="18" x14ac:dyDescent="0.25">
      <c r="B45" s="15"/>
      <c r="C45" s="6" t="s">
        <v>67</v>
      </c>
      <c r="I45" s="60"/>
      <c r="L45" s="15"/>
    </row>
    <row r="46" spans="2:12" s="16" customFormat="1" x14ac:dyDescent="0.25">
      <c r="B46" s="15"/>
      <c r="I46" s="60"/>
      <c r="L46" s="15"/>
    </row>
    <row r="47" spans="2:12" s="16" customFormat="1" x14ac:dyDescent="0.25">
      <c r="B47" s="15"/>
      <c r="C47" s="9" t="s">
        <v>14</v>
      </c>
      <c r="I47" s="60"/>
      <c r="L47" s="15"/>
    </row>
    <row r="48" spans="2:12" s="16" customFormat="1" x14ac:dyDescent="0.25">
      <c r="B48" s="15"/>
      <c r="E48" s="187" t="str">
        <f>E7</f>
        <v>MILOVICE PARK U ŠTÁBŮ - II. ETAPA</v>
      </c>
      <c r="F48" s="188"/>
      <c r="G48" s="188"/>
      <c r="H48" s="188"/>
      <c r="I48" s="60"/>
      <c r="L48" s="15"/>
    </row>
    <row r="49" spans="2:47" s="16" customFormat="1" x14ac:dyDescent="0.25">
      <c r="B49" s="15"/>
      <c r="C49" s="9" t="s">
        <v>65</v>
      </c>
      <c r="I49" s="60"/>
      <c r="L49" s="15"/>
    </row>
    <row r="50" spans="2:47" s="16" customFormat="1" x14ac:dyDescent="0.25">
      <c r="B50" s="15"/>
      <c r="E50" s="185" t="str">
        <f>E9</f>
        <v>01 KOMUNIKACE V PARKU</v>
      </c>
      <c r="F50" s="186"/>
      <c r="G50" s="186"/>
      <c r="H50" s="186"/>
      <c r="I50" s="60"/>
      <c r="L50" s="15"/>
    </row>
    <row r="51" spans="2:47" s="16" customFormat="1" x14ac:dyDescent="0.25">
      <c r="B51" s="15"/>
      <c r="I51" s="60"/>
      <c r="L51" s="15"/>
    </row>
    <row r="52" spans="2:47" s="16" customFormat="1" x14ac:dyDescent="0.25">
      <c r="B52" s="15"/>
      <c r="C52" s="9" t="s">
        <v>18</v>
      </c>
      <c r="F52" s="10" t="str">
        <f>F12</f>
        <v>MILOVICE</v>
      </c>
      <c r="I52" s="61" t="s">
        <v>20</v>
      </c>
      <c r="J52" s="62">
        <f>IF(J12="","",J12)</f>
        <v>45453</v>
      </c>
      <c r="L52" s="15"/>
    </row>
    <row r="53" spans="2:47" s="16" customFormat="1" x14ac:dyDescent="0.25">
      <c r="B53" s="15"/>
      <c r="I53" s="60"/>
      <c r="L53" s="15"/>
    </row>
    <row r="54" spans="2:47" s="16" customFormat="1" ht="24" x14ac:dyDescent="0.25">
      <c r="B54" s="15"/>
      <c r="C54" s="9" t="s">
        <v>3</v>
      </c>
      <c r="F54" s="10" t="str">
        <f>E15</f>
        <v>MĚSTO MILOVICE</v>
      </c>
      <c r="I54" s="61" t="s">
        <v>25</v>
      </c>
      <c r="J54" s="83" t="str">
        <f>E21</f>
        <v>ING. PAVEL BORUSÍK PhD.</v>
      </c>
      <c r="L54" s="15"/>
    </row>
    <row r="55" spans="2:47" s="16" customFormat="1" ht="48" x14ac:dyDescent="0.25">
      <c r="B55" s="15"/>
      <c r="C55" s="9" t="s">
        <v>24</v>
      </c>
      <c r="F55" s="10">
        <f>IF(E18="","",E18)</f>
        <v>0</v>
      </c>
      <c r="I55" s="61" t="s">
        <v>28</v>
      </c>
      <c r="J55" s="83" t="str">
        <f>E24</f>
        <v>ING. ANNA BORUSÍKOVÁ, STŘÍBŘEC 54, 379 01 TŘEBOŇ</v>
      </c>
      <c r="L55" s="15"/>
    </row>
    <row r="56" spans="2:47" s="16" customFormat="1" x14ac:dyDescent="0.25">
      <c r="B56" s="15"/>
      <c r="I56" s="60"/>
      <c r="L56" s="15"/>
    </row>
    <row r="57" spans="2:47" s="16" customFormat="1" x14ac:dyDescent="0.25">
      <c r="B57" s="15"/>
      <c r="C57" s="84" t="s">
        <v>68</v>
      </c>
      <c r="D57" s="74"/>
      <c r="E57" s="74"/>
      <c r="F57" s="74"/>
      <c r="G57" s="74"/>
      <c r="H57" s="74"/>
      <c r="I57" s="85"/>
      <c r="J57" s="86" t="s">
        <v>69</v>
      </c>
      <c r="K57" s="74"/>
      <c r="L57" s="15"/>
    </row>
    <row r="58" spans="2:47" s="16" customFormat="1" x14ac:dyDescent="0.25">
      <c r="B58" s="15"/>
      <c r="I58" s="60"/>
      <c r="L58" s="15"/>
    </row>
    <row r="59" spans="2:47" s="16" customFormat="1" ht="15.75" x14ac:dyDescent="0.25">
      <c r="B59" s="15"/>
      <c r="C59" s="87" t="s">
        <v>51</v>
      </c>
      <c r="I59" s="60"/>
      <c r="J59" s="68">
        <f>J86</f>
        <v>0</v>
      </c>
      <c r="L59" s="15"/>
      <c r="AU59" s="2" t="s">
        <v>70</v>
      </c>
    </row>
    <row r="60" spans="2:47" s="89" customFormat="1" x14ac:dyDescent="0.25">
      <c r="B60" s="88"/>
      <c r="D60" s="90" t="s">
        <v>71</v>
      </c>
      <c r="E60" s="91"/>
      <c r="F60" s="91"/>
      <c r="G60" s="91"/>
      <c r="H60" s="91"/>
      <c r="I60" s="92"/>
      <c r="J60" s="93">
        <f>J87</f>
        <v>0</v>
      </c>
      <c r="L60" s="88"/>
    </row>
    <row r="61" spans="2:47" s="89" customFormat="1" x14ac:dyDescent="0.25">
      <c r="B61" s="88"/>
      <c r="D61" s="90" t="s">
        <v>72</v>
      </c>
      <c r="E61" s="91"/>
      <c r="F61" s="91"/>
      <c r="G61" s="91"/>
      <c r="H61" s="91"/>
      <c r="I61" s="92"/>
      <c r="J61" s="93">
        <f>J95</f>
        <v>0</v>
      </c>
      <c r="L61" s="88"/>
    </row>
    <row r="62" spans="2:47" s="89" customFormat="1" x14ac:dyDescent="0.25">
      <c r="B62" s="88"/>
      <c r="D62" s="90" t="s">
        <v>73</v>
      </c>
      <c r="E62" s="91"/>
      <c r="F62" s="91"/>
      <c r="G62" s="91"/>
      <c r="H62" s="91"/>
      <c r="I62" s="92"/>
      <c r="J62" s="93">
        <f>J104</f>
        <v>0</v>
      </c>
      <c r="L62" s="88"/>
    </row>
    <row r="63" spans="2:47" s="89" customFormat="1" x14ac:dyDescent="0.25">
      <c r="B63" s="88"/>
      <c r="D63" s="90" t="s">
        <v>74</v>
      </c>
      <c r="E63" s="91"/>
      <c r="F63" s="91"/>
      <c r="G63" s="91"/>
      <c r="H63" s="91"/>
      <c r="I63" s="92"/>
      <c r="J63" s="93">
        <f>J108</f>
        <v>0</v>
      </c>
      <c r="L63" s="88"/>
    </row>
    <row r="64" spans="2:47" s="89" customFormat="1" x14ac:dyDescent="0.25">
      <c r="B64" s="88"/>
      <c r="D64" s="90" t="s">
        <v>75</v>
      </c>
      <c r="E64" s="91"/>
      <c r="F64" s="91"/>
      <c r="G64" s="91"/>
      <c r="H64" s="91"/>
      <c r="I64" s="92"/>
      <c r="J64" s="93">
        <f>J118</f>
        <v>0</v>
      </c>
      <c r="L64" s="88"/>
    </row>
    <row r="65" spans="2:12" s="89" customFormat="1" x14ac:dyDescent="0.25">
      <c r="B65" s="88"/>
      <c r="D65" s="90" t="s">
        <v>76</v>
      </c>
      <c r="E65" s="91"/>
      <c r="F65" s="91"/>
      <c r="G65" s="91"/>
      <c r="H65" s="91"/>
      <c r="I65" s="92"/>
      <c r="J65" s="93">
        <f>J123</f>
        <v>0</v>
      </c>
      <c r="L65" s="88"/>
    </row>
    <row r="66" spans="2:12" s="89" customFormat="1" x14ac:dyDescent="0.25">
      <c r="B66" s="88"/>
      <c r="D66" s="90" t="s">
        <v>77</v>
      </c>
      <c r="E66" s="91"/>
      <c r="F66" s="91"/>
      <c r="G66" s="91"/>
      <c r="H66" s="91"/>
      <c r="I66" s="92"/>
      <c r="J66" s="93">
        <f>J125</f>
        <v>0</v>
      </c>
      <c r="L66" s="88"/>
    </row>
    <row r="67" spans="2:12" s="16" customFormat="1" x14ac:dyDescent="0.25">
      <c r="B67" s="15"/>
      <c r="I67" s="60"/>
      <c r="L67" s="15"/>
    </row>
    <row r="68" spans="2:12" s="16" customFormat="1" x14ac:dyDescent="0.25">
      <c r="B68" s="25"/>
      <c r="C68" s="26"/>
      <c r="D68" s="26"/>
      <c r="E68" s="26"/>
      <c r="F68" s="26"/>
      <c r="G68" s="26"/>
      <c r="H68" s="26"/>
      <c r="I68" s="81"/>
      <c r="J68" s="26"/>
      <c r="K68" s="26"/>
      <c r="L68" s="15"/>
    </row>
    <row r="72" spans="2:12" s="16" customFormat="1" x14ac:dyDescent="0.25">
      <c r="B72" s="27"/>
      <c r="C72" s="28"/>
      <c r="D72" s="28"/>
      <c r="E72" s="28"/>
      <c r="F72" s="28"/>
      <c r="G72" s="28"/>
      <c r="H72" s="28"/>
      <c r="I72" s="82"/>
      <c r="J72" s="28"/>
      <c r="K72" s="28"/>
      <c r="L72" s="15"/>
    </row>
    <row r="73" spans="2:12" s="16" customFormat="1" ht="18" x14ac:dyDescent="0.25">
      <c r="B73" s="15"/>
      <c r="C73" s="6" t="s">
        <v>78</v>
      </c>
      <c r="I73" s="60"/>
      <c r="L73" s="15"/>
    </row>
    <row r="74" spans="2:12" s="16" customFormat="1" x14ac:dyDescent="0.25">
      <c r="B74" s="15"/>
      <c r="I74" s="60"/>
      <c r="L74" s="15"/>
    </row>
    <row r="75" spans="2:12" s="16" customFormat="1" x14ac:dyDescent="0.25">
      <c r="B75" s="15"/>
      <c r="C75" s="9" t="s">
        <v>14</v>
      </c>
      <c r="I75" s="60"/>
      <c r="L75" s="15"/>
    </row>
    <row r="76" spans="2:12" s="16" customFormat="1" x14ac:dyDescent="0.25">
      <c r="B76" s="15"/>
      <c r="E76" s="187" t="str">
        <f>E7</f>
        <v>MILOVICE PARK U ŠTÁBŮ - II. ETAPA</v>
      </c>
      <c r="F76" s="188"/>
      <c r="G76" s="188"/>
      <c r="H76" s="188"/>
      <c r="I76" s="60"/>
      <c r="L76" s="15"/>
    </row>
    <row r="77" spans="2:12" s="16" customFormat="1" x14ac:dyDescent="0.25">
      <c r="B77" s="15"/>
      <c r="C77" s="9" t="s">
        <v>65</v>
      </c>
      <c r="I77" s="60"/>
      <c r="L77" s="15"/>
    </row>
    <row r="78" spans="2:12" s="16" customFormat="1" x14ac:dyDescent="0.25">
      <c r="B78" s="15"/>
      <c r="E78" s="185" t="str">
        <f>E9</f>
        <v>01 KOMUNIKACE V PARKU</v>
      </c>
      <c r="F78" s="186"/>
      <c r="G78" s="186"/>
      <c r="H78" s="186"/>
      <c r="I78" s="60"/>
      <c r="L78" s="15"/>
    </row>
    <row r="79" spans="2:12" s="16" customFormat="1" x14ac:dyDescent="0.25">
      <c r="B79" s="15"/>
      <c r="I79" s="60"/>
      <c r="L79" s="15"/>
    </row>
    <row r="80" spans="2:12" s="16" customFormat="1" x14ac:dyDescent="0.25">
      <c r="B80" s="15"/>
      <c r="C80" s="9" t="s">
        <v>18</v>
      </c>
      <c r="F80" s="10" t="str">
        <f>F12</f>
        <v>MILOVICE</v>
      </c>
      <c r="I80" s="61" t="s">
        <v>20</v>
      </c>
      <c r="J80" s="62">
        <f>IF(J12="","",J12)</f>
        <v>45453</v>
      </c>
      <c r="L80" s="15"/>
    </row>
    <row r="81" spans="2:65" s="16" customFormat="1" ht="6.95" customHeight="1" x14ac:dyDescent="0.25">
      <c r="B81" s="15"/>
      <c r="I81" s="60"/>
      <c r="L81" s="15"/>
    </row>
    <row r="82" spans="2:65" s="16" customFormat="1" ht="27.95" customHeight="1" x14ac:dyDescent="0.25">
      <c r="B82" s="15"/>
      <c r="C82" s="9" t="s">
        <v>3</v>
      </c>
      <c r="F82" s="10" t="str">
        <f>E15</f>
        <v>MĚSTO MILOVICE</v>
      </c>
      <c r="I82" s="61" t="s">
        <v>25</v>
      </c>
      <c r="J82" s="94" t="str">
        <f>E21</f>
        <v>ING. PAVEL BORUSÍK PhD.</v>
      </c>
      <c r="L82" s="15"/>
    </row>
    <row r="83" spans="2:65" s="16" customFormat="1" ht="24.6" customHeight="1" x14ac:dyDescent="0.25">
      <c r="B83" s="15"/>
      <c r="C83" s="9" t="s">
        <v>24</v>
      </c>
      <c r="F83" s="10">
        <f>IF(E18="","",E18)</f>
        <v>0</v>
      </c>
      <c r="I83" s="61" t="s">
        <v>28</v>
      </c>
      <c r="J83" s="94" t="str">
        <f>E24</f>
        <v>ING. ANNA BORUSÍKOVÁ, STŘÍBŘEC 54, 379 01 TŘEBOŇ</v>
      </c>
      <c r="L83" s="15"/>
    </row>
    <row r="84" spans="2:65" s="16" customFormat="1" ht="10.35" customHeight="1" x14ac:dyDescent="0.25">
      <c r="B84" s="15"/>
      <c r="I84" s="60"/>
      <c r="L84" s="15"/>
    </row>
    <row r="85" spans="2:65" s="100" customFormat="1" ht="29.25" customHeight="1" x14ac:dyDescent="0.25">
      <c r="B85" s="95"/>
      <c r="C85" s="96" t="s">
        <v>79</v>
      </c>
      <c r="D85" s="97" t="s">
        <v>50</v>
      </c>
      <c r="E85" s="97" t="s">
        <v>46</v>
      </c>
      <c r="F85" s="97" t="s">
        <v>47</v>
      </c>
      <c r="G85" s="97" t="s">
        <v>80</v>
      </c>
      <c r="H85" s="97" t="s">
        <v>81</v>
      </c>
      <c r="I85" s="98" t="s">
        <v>82</v>
      </c>
      <c r="J85" s="97" t="s">
        <v>69</v>
      </c>
      <c r="K85" s="99" t="s">
        <v>83</v>
      </c>
      <c r="L85" s="95"/>
      <c r="M85" s="39" t="s">
        <v>5</v>
      </c>
      <c r="N85" s="40" t="s">
        <v>35</v>
      </c>
      <c r="O85" s="40" t="s">
        <v>84</v>
      </c>
      <c r="P85" s="40" t="s">
        <v>85</v>
      </c>
      <c r="Q85" s="40" t="s">
        <v>86</v>
      </c>
      <c r="R85" s="40" t="s">
        <v>87</v>
      </c>
      <c r="S85" s="40" t="s">
        <v>88</v>
      </c>
      <c r="T85" s="41" t="s">
        <v>89</v>
      </c>
    </row>
    <row r="86" spans="2:65" s="16" customFormat="1" ht="22.9" customHeight="1" x14ac:dyDescent="0.25">
      <c r="B86" s="15"/>
      <c r="C86" s="45" t="s">
        <v>90</v>
      </c>
      <c r="I86" s="60"/>
      <c r="J86" s="101">
        <f>J87+J95+J104+J108+J118+J123+J125</f>
        <v>0</v>
      </c>
      <c r="L86" s="15"/>
      <c r="M86" s="42"/>
      <c r="N86" s="35"/>
      <c r="O86" s="35"/>
      <c r="P86" s="102" t="e">
        <f>P87+P95+P104+P108+P118+#REF!+#REF!+#REF!+P123+P125</f>
        <v>#REF!</v>
      </c>
      <c r="Q86" s="35"/>
      <c r="R86" s="102" t="e">
        <f>R87+R95+R104+R108+R118+#REF!+#REF!+#REF!+R123+R125</f>
        <v>#REF!</v>
      </c>
      <c r="S86" s="35"/>
      <c r="T86" s="103" t="e">
        <f>T87+T95+T104+T108+T118+#REF!+#REF!+#REF!+T123+T125</f>
        <v>#REF!</v>
      </c>
      <c r="AT86" s="2" t="s">
        <v>52</v>
      </c>
      <c r="AU86" s="2" t="s">
        <v>70</v>
      </c>
      <c r="BK86" s="104" t="e">
        <f>BK87+BK95+BK104+BK108+BK118+#REF!+#REF!+#REF!+BK123+BK125</f>
        <v>#REF!</v>
      </c>
    </row>
    <row r="87" spans="2:65" s="106" customFormat="1" ht="25.9" customHeight="1" x14ac:dyDescent="0.2">
      <c r="B87" s="105"/>
      <c r="D87" s="107" t="s">
        <v>52</v>
      </c>
      <c r="E87" s="108" t="s">
        <v>91</v>
      </c>
      <c r="F87" s="108" t="s">
        <v>92</v>
      </c>
      <c r="I87" s="109"/>
      <c r="J87" s="110">
        <f>BK87</f>
        <v>0</v>
      </c>
      <c r="L87" s="105"/>
      <c r="M87" s="111"/>
      <c r="P87" s="112">
        <f>SUM(P88:P94)</f>
        <v>0</v>
      </c>
      <c r="R87" s="112">
        <f>SUM(R88:R94)</f>
        <v>0</v>
      </c>
      <c r="T87" s="113">
        <f>SUM(T88:T94)</f>
        <v>0</v>
      </c>
      <c r="AR87" s="107" t="s">
        <v>60</v>
      </c>
      <c r="AT87" s="114" t="s">
        <v>52</v>
      </c>
      <c r="AU87" s="114" t="s">
        <v>53</v>
      </c>
      <c r="AY87" s="107" t="s">
        <v>93</v>
      </c>
      <c r="BK87" s="115">
        <f>SUM(BK88:BK94)</f>
        <v>0</v>
      </c>
    </row>
    <row r="88" spans="2:65" s="16" customFormat="1" ht="24" customHeight="1" x14ac:dyDescent="0.25">
      <c r="B88" s="116"/>
      <c r="C88" s="117" t="s">
        <v>60</v>
      </c>
      <c r="D88" s="117" t="s">
        <v>94</v>
      </c>
      <c r="E88" s="118" t="s">
        <v>95</v>
      </c>
      <c r="F88" s="119" t="s">
        <v>96</v>
      </c>
      <c r="G88" s="120" t="s">
        <v>0</v>
      </c>
      <c r="H88" s="121">
        <v>168</v>
      </c>
      <c r="I88" s="122">
        <v>0</v>
      </c>
      <c r="J88" s="123">
        <f>ROUND(I88*H88,2)</f>
        <v>0</v>
      </c>
      <c r="K88" s="119" t="s">
        <v>97</v>
      </c>
      <c r="L88" s="15"/>
      <c r="M88" s="124" t="s">
        <v>5</v>
      </c>
      <c r="N88" s="125" t="s">
        <v>36</v>
      </c>
      <c r="P88" s="126">
        <f>O88*H88</f>
        <v>0</v>
      </c>
      <c r="Q88" s="126">
        <v>0</v>
      </c>
      <c r="R88" s="126">
        <f>Q88*H88</f>
        <v>0</v>
      </c>
      <c r="S88" s="126">
        <v>0</v>
      </c>
      <c r="T88" s="127">
        <f>S88*H88</f>
        <v>0</v>
      </c>
      <c r="AR88" s="128" t="s">
        <v>98</v>
      </c>
      <c r="AT88" s="128" t="s">
        <v>94</v>
      </c>
      <c r="AU88" s="128" t="s">
        <v>60</v>
      </c>
      <c r="AY88" s="2" t="s">
        <v>93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2" t="s">
        <v>60</v>
      </c>
      <c r="BK88" s="129">
        <f>ROUND(I88*H88,2)</f>
        <v>0</v>
      </c>
      <c r="BL88" s="2" t="s">
        <v>98</v>
      </c>
      <c r="BM88" s="128" t="s">
        <v>99</v>
      </c>
    </row>
    <row r="89" spans="2:65" s="131" customFormat="1" ht="11.25" x14ac:dyDescent="0.25">
      <c r="B89" s="130"/>
      <c r="D89" s="132" t="s">
        <v>100</v>
      </c>
      <c r="E89" s="133" t="s">
        <v>5</v>
      </c>
      <c r="F89" s="134" t="s">
        <v>101</v>
      </c>
      <c r="H89" s="133" t="s">
        <v>5</v>
      </c>
      <c r="I89" s="135"/>
      <c r="L89" s="130"/>
      <c r="M89" s="136"/>
      <c r="T89" s="137"/>
      <c r="AT89" s="133" t="s">
        <v>100</v>
      </c>
      <c r="AU89" s="133" t="s">
        <v>60</v>
      </c>
      <c r="AV89" s="131" t="s">
        <v>60</v>
      </c>
      <c r="AW89" s="131" t="s">
        <v>27</v>
      </c>
      <c r="AX89" s="131" t="s">
        <v>53</v>
      </c>
      <c r="AY89" s="133" t="s">
        <v>93</v>
      </c>
    </row>
    <row r="90" spans="2:65" s="139" customFormat="1" ht="11.25" x14ac:dyDescent="0.25">
      <c r="B90" s="138"/>
      <c r="D90" s="132" t="s">
        <v>100</v>
      </c>
      <c r="E90" s="140" t="s">
        <v>5</v>
      </c>
      <c r="F90" s="141" t="s">
        <v>102</v>
      </c>
      <c r="H90" s="142">
        <v>168</v>
      </c>
      <c r="I90" s="143"/>
      <c r="L90" s="138"/>
      <c r="M90" s="144"/>
      <c r="T90" s="145"/>
      <c r="AT90" s="140" t="s">
        <v>100</v>
      </c>
      <c r="AU90" s="140" t="s">
        <v>60</v>
      </c>
      <c r="AV90" s="139" t="s">
        <v>62</v>
      </c>
      <c r="AW90" s="139" t="s">
        <v>27</v>
      </c>
      <c r="AX90" s="139" t="s">
        <v>60</v>
      </c>
      <c r="AY90" s="140" t="s">
        <v>93</v>
      </c>
    </row>
    <row r="91" spans="2:65" s="16" customFormat="1" ht="16.5" customHeight="1" x14ac:dyDescent="0.25">
      <c r="B91" s="116"/>
      <c r="C91" s="117" t="s">
        <v>62</v>
      </c>
      <c r="D91" s="117" t="s">
        <v>94</v>
      </c>
      <c r="E91" s="118" t="s">
        <v>103</v>
      </c>
      <c r="F91" s="119" t="s">
        <v>220</v>
      </c>
      <c r="G91" s="120" t="s">
        <v>0</v>
      </c>
      <c r="H91" s="121">
        <v>67.2</v>
      </c>
      <c r="I91" s="122">
        <v>0</v>
      </c>
      <c r="J91" s="123">
        <f>ROUND(I91*H91,2)</f>
        <v>0</v>
      </c>
      <c r="K91" s="119" t="s">
        <v>97</v>
      </c>
      <c r="L91" s="15"/>
      <c r="M91" s="124" t="s">
        <v>5</v>
      </c>
      <c r="N91" s="125" t="s">
        <v>36</v>
      </c>
      <c r="P91" s="126">
        <f>O91*H91</f>
        <v>0</v>
      </c>
      <c r="Q91" s="126">
        <v>0</v>
      </c>
      <c r="R91" s="126">
        <f>Q91*H91</f>
        <v>0</v>
      </c>
      <c r="S91" s="126">
        <v>0</v>
      </c>
      <c r="T91" s="127">
        <f>S91*H91</f>
        <v>0</v>
      </c>
      <c r="AR91" s="128" t="s">
        <v>98</v>
      </c>
      <c r="AT91" s="128" t="s">
        <v>94</v>
      </c>
      <c r="AU91" s="128" t="s">
        <v>60</v>
      </c>
      <c r="AY91" s="2" t="s">
        <v>93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2" t="s">
        <v>60</v>
      </c>
      <c r="BK91" s="129">
        <f>ROUND(I91*H91,2)</f>
        <v>0</v>
      </c>
      <c r="BL91" s="2" t="s">
        <v>98</v>
      </c>
      <c r="BM91" s="128" t="s">
        <v>104</v>
      </c>
    </row>
    <row r="92" spans="2:65" s="16" customFormat="1" ht="19.5" x14ac:dyDescent="0.25">
      <c r="B92" s="15"/>
      <c r="D92" s="132" t="s">
        <v>105</v>
      </c>
      <c r="F92" s="146" t="s">
        <v>106</v>
      </c>
      <c r="I92" s="60"/>
      <c r="L92" s="15"/>
      <c r="M92" s="147"/>
      <c r="T92" s="36"/>
      <c r="AT92" s="2" t="s">
        <v>105</v>
      </c>
      <c r="AU92" s="2" t="s">
        <v>60</v>
      </c>
    </row>
    <row r="93" spans="2:65" s="131" customFormat="1" ht="11.25" x14ac:dyDescent="0.25">
      <c r="B93" s="130"/>
      <c r="D93" s="132" t="s">
        <v>100</v>
      </c>
      <c r="E93" s="133" t="s">
        <v>5</v>
      </c>
      <c r="F93" s="134" t="s">
        <v>107</v>
      </c>
      <c r="H93" s="133" t="s">
        <v>5</v>
      </c>
      <c r="I93" s="135"/>
      <c r="L93" s="130"/>
      <c r="M93" s="136"/>
      <c r="T93" s="137"/>
      <c r="AT93" s="133" t="s">
        <v>100</v>
      </c>
      <c r="AU93" s="133" t="s">
        <v>60</v>
      </c>
      <c r="AV93" s="131" t="s">
        <v>60</v>
      </c>
      <c r="AW93" s="131" t="s">
        <v>27</v>
      </c>
      <c r="AX93" s="131" t="s">
        <v>53</v>
      </c>
      <c r="AY93" s="133" t="s">
        <v>93</v>
      </c>
    </row>
    <row r="94" spans="2:65" s="139" customFormat="1" ht="11.25" x14ac:dyDescent="0.25">
      <c r="B94" s="138"/>
      <c r="D94" s="132" t="s">
        <v>100</v>
      </c>
      <c r="E94" s="140" t="s">
        <v>5</v>
      </c>
      <c r="F94" s="141" t="s">
        <v>108</v>
      </c>
      <c r="H94" s="142">
        <v>67.2</v>
      </c>
      <c r="I94" s="143"/>
      <c r="L94" s="138"/>
      <c r="M94" s="144"/>
      <c r="T94" s="145"/>
      <c r="AT94" s="140" t="s">
        <v>100</v>
      </c>
      <c r="AU94" s="140" t="s">
        <v>60</v>
      </c>
      <c r="AV94" s="139" t="s">
        <v>62</v>
      </c>
      <c r="AW94" s="139" t="s">
        <v>27</v>
      </c>
      <c r="AX94" s="139" t="s">
        <v>60</v>
      </c>
      <c r="AY94" s="140" t="s">
        <v>93</v>
      </c>
    </row>
    <row r="95" spans="2:65" s="106" customFormat="1" ht="25.9" customHeight="1" x14ac:dyDescent="0.2">
      <c r="B95" s="105"/>
      <c r="D95" s="107" t="s">
        <v>52</v>
      </c>
      <c r="E95" s="108" t="s">
        <v>109</v>
      </c>
      <c r="F95" s="108" t="s">
        <v>110</v>
      </c>
      <c r="I95" s="109"/>
      <c r="J95" s="110">
        <f>BK95</f>
        <v>0</v>
      </c>
      <c r="L95" s="105"/>
      <c r="M95" s="111"/>
      <c r="P95" s="112">
        <f>SUM(P96:P103)</f>
        <v>0</v>
      </c>
      <c r="R95" s="112">
        <f>SUM(R96:R103)</f>
        <v>0</v>
      </c>
      <c r="T95" s="113">
        <f>SUM(T96:T103)</f>
        <v>0</v>
      </c>
      <c r="AR95" s="107" t="s">
        <v>60</v>
      </c>
      <c r="AT95" s="114" t="s">
        <v>52</v>
      </c>
      <c r="AU95" s="114" t="s">
        <v>53</v>
      </c>
      <c r="AY95" s="107" t="s">
        <v>93</v>
      </c>
      <c r="BK95" s="115">
        <f>SUM(BK96:BK103)</f>
        <v>0</v>
      </c>
    </row>
    <row r="96" spans="2:65" s="16" customFormat="1" ht="24" customHeight="1" x14ac:dyDescent="0.25">
      <c r="B96" s="116"/>
      <c r="C96" s="117" t="s">
        <v>111</v>
      </c>
      <c r="D96" s="117" t="s">
        <v>94</v>
      </c>
      <c r="E96" s="118" t="s">
        <v>112</v>
      </c>
      <c r="F96" s="119" t="s">
        <v>113</v>
      </c>
      <c r="G96" s="120" t="s">
        <v>0</v>
      </c>
      <c r="H96" s="121">
        <v>67.2</v>
      </c>
      <c r="I96" s="122">
        <v>0</v>
      </c>
      <c r="J96" s="123">
        <f>ROUND(I96*H96,2)</f>
        <v>0</v>
      </c>
      <c r="K96" s="119" t="s">
        <v>97</v>
      </c>
      <c r="L96" s="15"/>
      <c r="M96" s="124" t="s">
        <v>5</v>
      </c>
      <c r="N96" s="125" t="s">
        <v>36</v>
      </c>
      <c r="P96" s="126">
        <f>O96*H96</f>
        <v>0</v>
      </c>
      <c r="Q96" s="126">
        <v>0</v>
      </c>
      <c r="R96" s="126">
        <f>Q96*H96</f>
        <v>0</v>
      </c>
      <c r="S96" s="126">
        <v>0</v>
      </c>
      <c r="T96" s="127">
        <f>S96*H96</f>
        <v>0</v>
      </c>
      <c r="AR96" s="128" t="s">
        <v>98</v>
      </c>
      <c r="AT96" s="128" t="s">
        <v>94</v>
      </c>
      <c r="AU96" s="128" t="s">
        <v>60</v>
      </c>
      <c r="AY96" s="2" t="s">
        <v>93</v>
      </c>
      <c r="BE96" s="129">
        <f>IF(N96="základní",J96,0)</f>
        <v>0</v>
      </c>
      <c r="BF96" s="129">
        <f>IF(N96="snížená",J96,0)</f>
        <v>0</v>
      </c>
      <c r="BG96" s="129">
        <f>IF(N96="zákl. přenesená",J96,0)</f>
        <v>0</v>
      </c>
      <c r="BH96" s="129">
        <f>IF(N96="sníž. přenesená",J96,0)</f>
        <v>0</v>
      </c>
      <c r="BI96" s="129">
        <f>IF(N96="nulová",J96,0)</f>
        <v>0</v>
      </c>
      <c r="BJ96" s="2" t="s">
        <v>60</v>
      </c>
      <c r="BK96" s="129">
        <f>ROUND(I96*H96,2)</f>
        <v>0</v>
      </c>
      <c r="BL96" s="2" t="s">
        <v>98</v>
      </c>
      <c r="BM96" s="128" t="s">
        <v>114</v>
      </c>
    </row>
    <row r="97" spans="2:65" s="16" customFormat="1" ht="19.5" x14ac:dyDescent="0.25">
      <c r="B97" s="15"/>
      <c r="D97" s="132" t="s">
        <v>105</v>
      </c>
      <c r="F97" s="146" t="s">
        <v>106</v>
      </c>
      <c r="I97" s="60"/>
      <c r="L97" s="15"/>
      <c r="M97" s="147"/>
      <c r="T97" s="36"/>
      <c r="AT97" s="2" t="s">
        <v>105</v>
      </c>
      <c r="AU97" s="2" t="s">
        <v>60</v>
      </c>
    </row>
    <row r="98" spans="2:65" s="131" customFormat="1" ht="11.25" x14ac:dyDescent="0.25">
      <c r="B98" s="130"/>
      <c r="D98" s="132" t="s">
        <v>100</v>
      </c>
      <c r="E98" s="133" t="s">
        <v>5</v>
      </c>
      <c r="F98" s="134" t="s">
        <v>107</v>
      </c>
      <c r="H98" s="133" t="s">
        <v>5</v>
      </c>
      <c r="I98" s="135"/>
      <c r="L98" s="130"/>
      <c r="M98" s="136"/>
      <c r="T98" s="137"/>
      <c r="AT98" s="133" t="s">
        <v>100</v>
      </c>
      <c r="AU98" s="133" t="s">
        <v>60</v>
      </c>
      <c r="AV98" s="131" t="s">
        <v>60</v>
      </c>
      <c r="AW98" s="131" t="s">
        <v>27</v>
      </c>
      <c r="AX98" s="131" t="s">
        <v>53</v>
      </c>
      <c r="AY98" s="133" t="s">
        <v>93</v>
      </c>
    </row>
    <row r="99" spans="2:65" s="139" customFormat="1" ht="11.25" x14ac:dyDescent="0.25">
      <c r="B99" s="138"/>
      <c r="D99" s="132" t="s">
        <v>100</v>
      </c>
      <c r="E99" s="140" t="s">
        <v>5</v>
      </c>
      <c r="F99" s="141" t="s">
        <v>108</v>
      </c>
      <c r="H99" s="142">
        <v>67.2</v>
      </c>
      <c r="I99" s="143"/>
      <c r="L99" s="138"/>
      <c r="M99" s="144"/>
      <c r="T99" s="145"/>
      <c r="AT99" s="140" t="s">
        <v>100</v>
      </c>
      <c r="AU99" s="140" t="s">
        <v>60</v>
      </c>
      <c r="AV99" s="139" t="s">
        <v>62</v>
      </c>
      <c r="AW99" s="139" t="s">
        <v>27</v>
      </c>
      <c r="AX99" s="139" t="s">
        <v>60</v>
      </c>
      <c r="AY99" s="140" t="s">
        <v>93</v>
      </c>
    </row>
    <row r="100" spans="2:65" s="16" customFormat="1" ht="24" customHeight="1" x14ac:dyDescent="0.25">
      <c r="B100" s="116"/>
      <c r="C100" s="117" t="s">
        <v>98</v>
      </c>
      <c r="D100" s="117" t="s">
        <v>94</v>
      </c>
      <c r="E100" s="118" t="s">
        <v>115</v>
      </c>
      <c r="F100" s="119" t="s">
        <v>116</v>
      </c>
      <c r="G100" s="120" t="s">
        <v>0</v>
      </c>
      <c r="H100" s="121">
        <v>168</v>
      </c>
      <c r="I100" s="122">
        <v>0</v>
      </c>
      <c r="J100" s="123">
        <f>ROUND(I100*H100,2)</f>
        <v>0</v>
      </c>
      <c r="K100" s="119" t="s">
        <v>97</v>
      </c>
      <c r="L100" s="15"/>
      <c r="M100" s="124" t="s">
        <v>5</v>
      </c>
      <c r="N100" s="125" t="s">
        <v>36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98</v>
      </c>
      <c r="AT100" s="128" t="s">
        <v>94</v>
      </c>
      <c r="AU100" s="128" t="s">
        <v>60</v>
      </c>
      <c r="AY100" s="2" t="s">
        <v>93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2" t="s">
        <v>60</v>
      </c>
      <c r="BK100" s="129">
        <f>ROUND(I100*H100,2)</f>
        <v>0</v>
      </c>
      <c r="BL100" s="2" t="s">
        <v>98</v>
      </c>
      <c r="BM100" s="128" t="s">
        <v>117</v>
      </c>
    </row>
    <row r="101" spans="2:65" s="139" customFormat="1" ht="11.25" x14ac:dyDescent="0.25">
      <c r="B101" s="138"/>
      <c r="D101" s="132" t="s">
        <v>100</v>
      </c>
      <c r="E101" s="140" t="s">
        <v>5</v>
      </c>
      <c r="F101" s="141">
        <v>168</v>
      </c>
      <c r="H101" s="142">
        <v>168</v>
      </c>
      <c r="I101" s="143"/>
      <c r="L101" s="138"/>
      <c r="M101" s="144"/>
      <c r="T101" s="145"/>
      <c r="AT101" s="140" t="s">
        <v>100</v>
      </c>
      <c r="AU101" s="140" t="s">
        <v>60</v>
      </c>
      <c r="AV101" s="139" t="s">
        <v>62</v>
      </c>
      <c r="AW101" s="139" t="s">
        <v>27</v>
      </c>
      <c r="AX101" s="139" t="s">
        <v>60</v>
      </c>
      <c r="AY101" s="140" t="s">
        <v>93</v>
      </c>
    </row>
    <row r="102" spans="2:65" s="16" customFormat="1" ht="16.5" customHeight="1" x14ac:dyDescent="0.25">
      <c r="B102" s="116"/>
      <c r="C102" s="117" t="s">
        <v>118</v>
      </c>
      <c r="D102" s="117" t="s">
        <v>94</v>
      </c>
      <c r="E102" s="118" t="s">
        <v>119</v>
      </c>
      <c r="F102" s="119" t="s">
        <v>120</v>
      </c>
      <c r="G102" s="120" t="s">
        <v>1</v>
      </c>
      <c r="H102" s="121">
        <v>302.39999999999998</v>
      </c>
      <c r="I102" s="122">
        <v>0</v>
      </c>
      <c r="J102" s="123">
        <f>ROUND(I102*H102,2)</f>
        <v>0</v>
      </c>
      <c r="K102" s="119" t="s">
        <v>97</v>
      </c>
      <c r="L102" s="15"/>
      <c r="M102" s="124" t="s">
        <v>5</v>
      </c>
      <c r="N102" s="125" t="s">
        <v>36</v>
      </c>
      <c r="P102" s="126">
        <f>O102*H102</f>
        <v>0</v>
      </c>
      <c r="Q102" s="126">
        <v>0</v>
      </c>
      <c r="R102" s="126">
        <f>Q102*H102</f>
        <v>0</v>
      </c>
      <c r="S102" s="126">
        <v>0</v>
      </c>
      <c r="T102" s="127">
        <f>S102*H102</f>
        <v>0</v>
      </c>
      <c r="AR102" s="128" t="s">
        <v>98</v>
      </c>
      <c r="AT102" s="128" t="s">
        <v>94</v>
      </c>
      <c r="AU102" s="128" t="s">
        <v>60</v>
      </c>
      <c r="AY102" s="2" t="s">
        <v>93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2" t="s">
        <v>60</v>
      </c>
      <c r="BK102" s="129">
        <f>ROUND(I102*H102,2)</f>
        <v>0</v>
      </c>
      <c r="BL102" s="2" t="s">
        <v>98</v>
      </c>
      <c r="BM102" s="128" t="s">
        <v>121</v>
      </c>
    </row>
    <row r="103" spans="2:65" s="139" customFormat="1" ht="11.25" x14ac:dyDescent="0.25">
      <c r="B103" s="138"/>
      <c r="D103" s="132" t="s">
        <v>100</v>
      </c>
      <c r="E103" s="140" t="s">
        <v>5</v>
      </c>
      <c r="F103" s="141" t="s">
        <v>122</v>
      </c>
      <c r="H103" s="142">
        <v>302.39999999999998</v>
      </c>
      <c r="I103" s="143"/>
      <c r="L103" s="138"/>
      <c r="M103" s="144"/>
      <c r="T103" s="145"/>
      <c r="AT103" s="140" t="s">
        <v>100</v>
      </c>
      <c r="AU103" s="140" t="s">
        <v>60</v>
      </c>
      <c r="AV103" s="139" t="s">
        <v>62</v>
      </c>
      <c r="AW103" s="139" t="s">
        <v>27</v>
      </c>
      <c r="AX103" s="139" t="s">
        <v>60</v>
      </c>
      <c r="AY103" s="140" t="s">
        <v>93</v>
      </c>
    </row>
    <row r="104" spans="2:65" s="106" customFormat="1" ht="25.9" customHeight="1" x14ac:dyDescent="0.2">
      <c r="B104" s="105"/>
      <c r="D104" s="107" t="s">
        <v>52</v>
      </c>
      <c r="E104" s="108" t="s">
        <v>123</v>
      </c>
      <c r="F104" s="108" t="s">
        <v>124</v>
      </c>
      <c r="I104" s="109"/>
      <c r="J104" s="110">
        <f>BK104</f>
        <v>0</v>
      </c>
      <c r="L104" s="105"/>
      <c r="M104" s="111"/>
      <c r="P104" s="112">
        <f>SUM(P105:P107)</f>
        <v>0</v>
      </c>
      <c r="R104" s="112">
        <f>SUM(R105:R107)</f>
        <v>0</v>
      </c>
      <c r="T104" s="113">
        <f>SUM(T105:T107)</f>
        <v>0</v>
      </c>
      <c r="AR104" s="107" t="s">
        <v>60</v>
      </c>
      <c r="AT104" s="114" t="s">
        <v>52</v>
      </c>
      <c r="AU104" s="114" t="s">
        <v>53</v>
      </c>
      <c r="AY104" s="107" t="s">
        <v>93</v>
      </c>
      <c r="BK104" s="115">
        <f>SUM(BK105:BK107)</f>
        <v>0</v>
      </c>
    </row>
    <row r="105" spans="2:65" s="16" customFormat="1" ht="16.5" customHeight="1" x14ac:dyDescent="0.25">
      <c r="B105" s="116"/>
      <c r="C105" s="117" t="s">
        <v>125</v>
      </c>
      <c r="D105" s="117" t="s">
        <v>94</v>
      </c>
      <c r="E105" s="118" t="s">
        <v>126</v>
      </c>
      <c r="F105" s="119" t="s">
        <v>127</v>
      </c>
      <c r="G105" s="120" t="s">
        <v>2</v>
      </c>
      <c r="H105" s="121">
        <v>420</v>
      </c>
      <c r="I105" s="122">
        <v>0</v>
      </c>
      <c r="J105" s="123">
        <f>ROUND(I105*H105,2)</f>
        <v>0</v>
      </c>
      <c r="K105" s="119" t="s">
        <v>97</v>
      </c>
      <c r="L105" s="15"/>
      <c r="M105" s="124" t="s">
        <v>5</v>
      </c>
      <c r="N105" s="125" t="s">
        <v>36</v>
      </c>
      <c r="P105" s="126">
        <f>O105*H105</f>
        <v>0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128" t="s">
        <v>98</v>
      </c>
      <c r="AT105" s="128" t="s">
        <v>94</v>
      </c>
      <c r="AU105" s="128" t="s">
        <v>60</v>
      </c>
      <c r="AY105" s="2" t="s">
        <v>93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2" t="s">
        <v>60</v>
      </c>
      <c r="BK105" s="129">
        <f>ROUND(I105*H105,2)</f>
        <v>0</v>
      </c>
      <c r="BL105" s="2" t="s">
        <v>98</v>
      </c>
      <c r="BM105" s="128" t="s">
        <v>128</v>
      </c>
    </row>
    <row r="106" spans="2:65" s="131" customFormat="1" ht="11.25" x14ac:dyDescent="0.25">
      <c r="B106" s="130"/>
      <c r="D106" s="132" t="s">
        <v>100</v>
      </c>
      <c r="E106" s="133" t="s">
        <v>5</v>
      </c>
      <c r="F106" s="134" t="s">
        <v>107</v>
      </c>
      <c r="H106" s="133" t="s">
        <v>5</v>
      </c>
      <c r="I106" s="135"/>
      <c r="L106" s="130"/>
      <c r="M106" s="136"/>
      <c r="T106" s="137"/>
      <c r="AT106" s="133" t="s">
        <v>100</v>
      </c>
      <c r="AU106" s="133" t="s">
        <v>60</v>
      </c>
      <c r="AV106" s="131" t="s">
        <v>60</v>
      </c>
      <c r="AW106" s="131" t="s">
        <v>27</v>
      </c>
      <c r="AX106" s="131" t="s">
        <v>53</v>
      </c>
      <c r="AY106" s="133" t="s">
        <v>93</v>
      </c>
    </row>
    <row r="107" spans="2:65" s="139" customFormat="1" ht="11.25" x14ac:dyDescent="0.25">
      <c r="B107" s="138"/>
      <c r="D107" s="132" t="s">
        <v>100</v>
      </c>
      <c r="E107" s="140" t="s">
        <v>5</v>
      </c>
      <c r="F107" s="141">
        <v>420</v>
      </c>
      <c r="H107" s="142">
        <v>420</v>
      </c>
      <c r="I107" s="143"/>
      <c r="L107" s="138"/>
      <c r="M107" s="144"/>
      <c r="T107" s="145"/>
      <c r="AT107" s="140" t="s">
        <v>100</v>
      </c>
      <c r="AU107" s="140" t="s">
        <v>60</v>
      </c>
      <c r="AV107" s="139" t="s">
        <v>62</v>
      </c>
      <c r="AW107" s="139" t="s">
        <v>27</v>
      </c>
      <c r="AX107" s="139" t="s">
        <v>60</v>
      </c>
      <c r="AY107" s="140" t="s">
        <v>93</v>
      </c>
    </row>
    <row r="108" spans="2:65" s="106" customFormat="1" ht="25.9" customHeight="1" x14ac:dyDescent="0.2">
      <c r="B108" s="105"/>
      <c r="D108" s="107" t="s">
        <v>52</v>
      </c>
      <c r="E108" s="108" t="s">
        <v>129</v>
      </c>
      <c r="F108" s="108" t="s">
        <v>130</v>
      </c>
      <c r="I108" s="109"/>
      <c r="J108" s="110">
        <f>BK108</f>
        <v>0</v>
      </c>
      <c r="L108" s="105"/>
      <c r="M108" s="111"/>
      <c r="P108" s="112">
        <f>SUM(P109:P117)</f>
        <v>0</v>
      </c>
      <c r="R108" s="112">
        <f>SUM(R109:R117)</f>
        <v>304.86959999999999</v>
      </c>
      <c r="T108" s="113">
        <f>SUM(T109:T117)</f>
        <v>0</v>
      </c>
      <c r="AR108" s="107" t="s">
        <v>60</v>
      </c>
      <c r="AT108" s="114" t="s">
        <v>52</v>
      </c>
      <c r="AU108" s="114" t="s">
        <v>53</v>
      </c>
      <c r="AY108" s="107" t="s">
        <v>93</v>
      </c>
      <c r="BK108" s="115">
        <f>SUM(BK109:BK117)</f>
        <v>0</v>
      </c>
    </row>
    <row r="109" spans="2:65" s="16" customFormat="1" ht="16.5" customHeight="1" x14ac:dyDescent="0.25">
      <c r="B109" s="116"/>
      <c r="C109" s="117" t="s">
        <v>131</v>
      </c>
      <c r="D109" s="117" t="s">
        <v>94</v>
      </c>
      <c r="E109" s="118" t="s">
        <v>132</v>
      </c>
      <c r="F109" s="119" t="s">
        <v>133</v>
      </c>
      <c r="G109" s="120" t="s">
        <v>2</v>
      </c>
      <c r="H109" s="121">
        <v>420</v>
      </c>
      <c r="I109" s="122">
        <v>0</v>
      </c>
      <c r="J109" s="123">
        <f>ROUND(I109*H109,2)</f>
        <v>0</v>
      </c>
      <c r="K109" s="119" t="s">
        <v>97</v>
      </c>
      <c r="L109" s="15"/>
      <c r="M109" s="124" t="s">
        <v>5</v>
      </c>
      <c r="N109" s="125" t="s">
        <v>36</v>
      </c>
      <c r="P109" s="126">
        <f>O109*H109</f>
        <v>0</v>
      </c>
      <c r="Q109" s="126">
        <v>0.27994000000000002</v>
      </c>
      <c r="R109" s="126">
        <f>Q109*H109</f>
        <v>117.57480000000001</v>
      </c>
      <c r="S109" s="126">
        <v>0</v>
      </c>
      <c r="T109" s="127">
        <f>S109*H109</f>
        <v>0</v>
      </c>
      <c r="AR109" s="128" t="s">
        <v>98</v>
      </c>
      <c r="AT109" s="128" t="s">
        <v>94</v>
      </c>
      <c r="AU109" s="128" t="s">
        <v>60</v>
      </c>
      <c r="AY109" s="2" t="s">
        <v>93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2" t="s">
        <v>60</v>
      </c>
      <c r="BK109" s="129">
        <f>ROUND(I109*H109,2)</f>
        <v>0</v>
      </c>
      <c r="BL109" s="2" t="s">
        <v>98</v>
      </c>
      <c r="BM109" s="128" t="s">
        <v>134</v>
      </c>
    </row>
    <row r="110" spans="2:65" s="131" customFormat="1" ht="11.25" x14ac:dyDescent="0.25">
      <c r="B110" s="130"/>
      <c r="D110" s="132" t="s">
        <v>100</v>
      </c>
      <c r="E110" s="133" t="s">
        <v>5</v>
      </c>
      <c r="F110" s="134" t="s">
        <v>107</v>
      </c>
      <c r="H110" s="133" t="s">
        <v>5</v>
      </c>
      <c r="I110" s="135"/>
      <c r="L110" s="130"/>
      <c r="M110" s="136"/>
      <c r="T110" s="137"/>
      <c r="AT110" s="133" t="s">
        <v>100</v>
      </c>
      <c r="AU110" s="133" t="s">
        <v>60</v>
      </c>
      <c r="AV110" s="131" t="s">
        <v>60</v>
      </c>
      <c r="AW110" s="131" t="s">
        <v>27</v>
      </c>
      <c r="AX110" s="131" t="s">
        <v>53</v>
      </c>
      <c r="AY110" s="133" t="s">
        <v>93</v>
      </c>
    </row>
    <row r="111" spans="2:65" s="139" customFormat="1" ht="11.25" x14ac:dyDescent="0.25">
      <c r="B111" s="138"/>
      <c r="D111" s="132" t="s">
        <v>100</v>
      </c>
      <c r="E111" s="140" t="s">
        <v>5</v>
      </c>
      <c r="F111" s="141">
        <v>420</v>
      </c>
      <c r="H111" s="142">
        <v>420</v>
      </c>
      <c r="I111" s="143"/>
      <c r="L111" s="138"/>
      <c r="M111" s="144"/>
      <c r="T111" s="145"/>
      <c r="AT111" s="140" t="s">
        <v>100</v>
      </c>
      <c r="AU111" s="140" t="s">
        <v>60</v>
      </c>
      <c r="AV111" s="139" t="s">
        <v>62</v>
      </c>
      <c r="AW111" s="139" t="s">
        <v>27</v>
      </c>
      <c r="AX111" s="139" t="s">
        <v>60</v>
      </c>
      <c r="AY111" s="140" t="s">
        <v>93</v>
      </c>
    </row>
    <row r="112" spans="2:65" s="16" customFormat="1" ht="24" x14ac:dyDescent="0.25">
      <c r="B112" s="116"/>
      <c r="C112" s="117" t="s">
        <v>135</v>
      </c>
      <c r="D112" s="117" t="s">
        <v>94</v>
      </c>
      <c r="E112" s="118" t="s">
        <v>136</v>
      </c>
      <c r="F112" s="119" t="s">
        <v>137</v>
      </c>
      <c r="G112" s="120" t="s">
        <v>2</v>
      </c>
      <c r="H112" s="121">
        <v>420</v>
      </c>
      <c r="I112" s="122">
        <v>0</v>
      </c>
      <c r="J112" s="123">
        <f>ROUND(I112*H112,2)</f>
        <v>0</v>
      </c>
      <c r="K112" s="119" t="s">
        <v>97</v>
      </c>
      <c r="L112" s="15"/>
      <c r="M112" s="124" t="s">
        <v>5</v>
      </c>
      <c r="N112" s="125" t="s">
        <v>36</v>
      </c>
      <c r="P112" s="126">
        <f>O112*H112</f>
        <v>0</v>
      </c>
      <c r="Q112" s="126">
        <v>0.19800000000000001</v>
      </c>
      <c r="R112" s="126">
        <f>Q112*H112</f>
        <v>83.160000000000011</v>
      </c>
      <c r="S112" s="126">
        <v>0</v>
      </c>
      <c r="T112" s="127">
        <f>S112*H112</f>
        <v>0</v>
      </c>
      <c r="AR112" s="128" t="s">
        <v>98</v>
      </c>
      <c r="AT112" s="128" t="s">
        <v>94</v>
      </c>
      <c r="AU112" s="128" t="s">
        <v>60</v>
      </c>
      <c r="AY112" s="2" t="s">
        <v>93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2" t="s">
        <v>60</v>
      </c>
      <c r="BK112" s="129">
        <f>ROUND(I112*H112,2)</f>
        <v>0</v>
      </c>
      <c r="BL112" s="2" t="s">
        <v>98</v>
      </c>
      <c r="BM112" s="128" t="s">
        <v>138</v>
      </c>
    </row>
    <row r="113" spans="2:65" s="131" customFormat="1" ht="11.25" x14ac:dyDescent="0.25">
      <c r="B113" s="130"/>
      <c r="D113" s="132" t="s">
        <v>100</v>
      </c>
      <c r="E113" s="133" t="s">
        <v>5</v>
      </c>
      <c r="F113" s="134" t="s">
        <v>107</v>
      </c>
      <c r="H113" s="133" t="s">
        <v>5</v>
      </c>
      <c r="I113" s="135"/>
      <c r="L113" s="130"/>
      <c r="M113" s="136"/>
      <c r="T113" s="137"/>
      <c r="AT113" s="133" t="s">
        <v>100</v>
      </c>
      <c r="AU113" s="133" t="s">
        <v>60</v>
      </c>
      <c r="AV113" s="131" t="s">
        <v>60</v>
      </c>
      <c r="AW113" s="131" t="s">
        <v>27</v>
      </c>
      <c r="AX113" s="131" t="s">
        <v>53</v>
      </c>
      <c r="AY113" s="133" t="s">
        <v>93</v>
      </c>
    </row>
    <row r="114" spans="2:65" s="139" customFormat="1" ht="11.25" x14ac:dyDescent="0.25">
      <c r="B114" s="138"/>
      <c r="D114" s="132" t="s">
        <v>100</v>
      </c>
      <c r="E114" s="140" t="s">
        <v>5</v>
      </c>
      <c r="F114" s="141">
        <v>420</v>
      </c>
      <c r="H114" s="142">
        <v>420</v>
      </c>
      <c r="I114" s="143"/>
      <c r="L114" s="138"/>
      <c r="M114" s="144"/>
      <c r="T114" s="145"/>
      <c r="AT114" s="140" t="s">
        <v>100</v>
      </c>
      <c r="AU114" s="140" t="s">
        <v>60</v>
      </c>
      <c r="AV114" s="139" t="s">
        <v>62</v>
      </c>
      <c r="AW114" s="139" t="s">
        <v>27</v>
      </c>
      <c r="AX114" s="139" t="s">
        <v>60</v>
      </c>
      <c r="AY114" s="140" t="s">
        <v>93</v>
      </c>
    </row>
    <row r="115" spans="2:65" s="16" customFormat="1" ht="24" x14ac:dyDescent="0.25">
      <c r="B115" s="116"/>
      <c r="C115" s="117" t="s">
        <v>139</v>
      </c>
      <c r="D115" s="117" t="s">
        <v>94</v>
      </c>
      <c r="E115" s="118" t="s">
        <v>140</v>
      </c>
      <c r="F115" s="119" t="s">
        <v>141</v>
      </c>
      <c r="G115" s="120" t="s">
        <v>2</v>
      </c>
      <c r="H115" s="121">
        <v>420</v>
      </c>
      <c r="I115" s="122">
        <v>0</v>
      </c>
      <c r="J115" s="123">
        <f>ROUND(I115*H115,2)</f>
        <v>0</v>
      </c>
      <c r="K115" s="119" t="s">
        <v>97</v>
      </c>
      <c r="L115" s="15"/>
      <c r="M115" s="124" t="s">
        <v>5</v>
      </c>
      <c r="N115" s="125" t="s">
        <v>36</v>
      </c>
      <c r="P115" s="126">
        <f>O115*H115</f>
        <v>0</v>
      </c>
      <c r="Q115" s="126">
        <v>0.24793999999999999</v>
      </c>
      <c r="R115" s="126">
        <f>Q115*H115</f>
        <v>104.1348</v>
      </c>
      <c r="S115" s="126">
        <v>0</v>
      </c>
      <c r="T115" s="127">
        <f>S115*H115</f>
        <v>0</v>
      </c>
      <c r="AR115" s="128" t="s">
        <v>98</v>
      </c>
      <c r="AT115" s="128" t="s">
        <v>94</v>
      </c>
      <c r="AU115" s="128" t="s">
        <v>60</v>
      </c>
      <c r="AY115" s="2" t="s">
        <v>93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2" t="s">
        <v>60</v>
      </c>
      <c r="BK115" s="129">
        <f>ROUND(I115*H115,2)</f>
        <v>0</v>
      </c>
      <c r="BL115" s="2" t="s">
        <v>98</v>
      </c>
      <c r="BM115" s="128" t="s">
        <v>142</v>
      </c>
    </row>
    <row r="116" spans="2:65" s="131" customFormat="1" ht="11.25" x14ac:dyDescent="0.25">
      <c r="B116" s="130"/>
      <c r="D116" s="132" t="s">
        <v>100</v>
      </c>
      <c r="E116" s="133" t="s">
        <v>5</v>
      </c>
      <c r="F116" s="134" t="s">
        <v>143</v>
      </c>
      <c r="H116" s="133" t="s">
        <v>5</v>
      </c>
      <c r="I116" s="135"/>
      <c r="L116" s="130"/>
      <c r="M116" s="136"/>
      <c r="T116" s="137"/>
      <c r="AT116" s="133" t="s">
        <v>100</v>
      </c>
      <c r="AU116" s="133" t="s">
        <v>60</v>
      </c>
      <c r="AV116" s="131" t="s">
        <v>60</v>
      </c>
      <c r="AW116" s="131" t="s">
        <v>27</v>
      </c>
      <c r="AX116" s="131" t="s">
        <v>53</v>
      </c>
      <c r="AY116" s="133" t="s">
        <v>93</v>
      </c>
    </row>
    <row r="117" spans="2:65" s="139" customFormat="1" ht="11.25" x14ac:dyDescent="0.25">
      <c r="B117" s="138"/>
      <c r="D117" s="132" t="s">
        <v>100</v>
      </c>
      <c r="E117" s="140" t="s">
        <v>5</v>
      </c>
      <c r="F117" s="141">
        <v>420</v>
      </c>
      <c r="H117" s="142">
        <v>420</v>
      </c>
      <c r="I117" s="143"/>
      <c r="L117" s="138"/>
      <c r="M117" s="144"/>
      <c r="T117" s="145"/>
      <c r="AT117" s="140" t="s">
        <v>100</v>
      </c>
      <c r="AU117" s="140" t="s">
        <v>60</v>
      </c>
      <c r="AV117" s="139" t="s">
        <v>62</v>
      </c>
      <c r="AW117" s="139" t="s">
        <v>27</v>
      </c>
      <c r="AX117" s="139" t="s">
        <v>60</v>
      </c>
      <c r="AY117" s="140" t="s">
        <v>93</v>
      </c>
    </row>
    <row r="118" spans="2:65" s="106" customFormat="1" ht="25.9" customHeight="1" x14ac:dyDescent="0.2">
      <c r="B118" s="105"/>
      <c r="D118" s="107" t="s">
        <v>52</v>
      </c>
      <c r="E118" s="108" t="s">
        <v>144</v>
      </c>
      <c r="F118" s="108" t="s">
        <v>145</v>
      </c>
      <c r="I118" s="109"/>
      <c r="J118" s="110">
        <f>BK118</f>
        <v>0</v>
      </c>
      <c r="L118" s="105"/>
      <c r="M118" s="111"/>
      <c r="P118" s="112">
        <f>SUM(P119:P122)</f>
        <v>0</v>
      </c>
      <c r="R118" s="112">
        <f>SUM(R119:R122)</f>
        <v>21.146999999999998</v>
      </c>
      <c r="T118" s="113">
        <f>SUM(T119:T122)</f>
        <v>0</v>
      </c>
      <c r="AR118" s="107" t="s">
        <v>60</v>
      </c>
      <c r="AT118" s="114" t="s">
        <v>52</v>
      </c>
      <c r="AU118" s="114" t="s">
        <v>53</v>
      </c>
      <c r="AY118" s="107" t="s">
        <v>93</v>
      </c>
      <c r="BK118" s="115">
        <f>SUM(BK119:BK122)</f>
        <v>0</v>
      </c>
    </row>
    <row r="119" spans="2:65" s="16" customFormat="1" ht="16.5" customHeight="1" x14ac:dyDescent="0.25">
      <c r="B119" s="116"/>
      <c r="C119" s="117" t="s">
        <v>146</v>
      </c>
      <c r="D119" s="117" t="s">
        <v>94</v>
      </c>
      <c r="E119" s="118" t="s">
        <v>147</v>
      </c>
      <c r="F119" s="119" t="s">
        <v>148</v>
      </c>
      <c r="G119" s="120" t="s">
        <v>2</v>
      </c>
      <c r="H119" s="121">
        <v>420</v>
      </c>
      <c r="I119" s="122">
        <v>0</v>
      </c>
      <c r="J119" s="123">
        <f>ROUND(I119*H119,2)</f>
        <v>0</v>
      </c>
      <c r="K119" s="119" t="s">
        <v>97</v>
      </c>
      <c r="L119" s="15"/>
      <c r="M119" s="124" t="s">
        <v>5</v>
      </c>
      <c r="N119" s="125" t="s">
        <v>36</v>
      </c>
      <c r="P119" s="126">
        <f>O119*H119</f>
        <v>0</v>
      </c>
      <c r="Q119" s="126">
        <v>5.0349999999999999E-2</v>
      </c>
      <c r="R119" s="126">
        <f>Q119*H119</f>
        <v>21.146999999999998</v>
      </c>
      <c r="S119" s="126">
        <v>0</v>
      </c>
      <c r="T119" s="127">
        <f>S119*H119</f>
        <v>0</v>
      </c>
      <c r="AR119" s="128" t="s">
        <v>98</v>
      </c>
      <c r="AT119" s="128" t="s">
        <v>94</v>
      </c>
      <c r="AU119" s="128" t="s">
        <v>60</v>
      </c>
      <c r="AY119" s="2" t="s">
        <v>93</v>
      </c>
      <c r="BE119" s="129">
        <f>IF(N119="základní",J119,0)</f>
        <v>0</v>
      </c>
      <c r="BF119" s="129">
        <f>IF(N119="snížená",J119,0)</f>
        <v>0</v>
      </c>
      <c r="BG119" s="129">
        <f>IF(N119="zákl. přenesená",J119,0)</f>
        <v>0</v>
      </c>
      <c r="BH119" s="129">
        <f>IF(N119="sníž. přenesená",J119,0)</f>
        <v>0</v>
      </c>
      <c r="BI119" s="129">
        <f>IF(N119="nulová",J119,0)</f>
        <v>0</v>
      </c>
      <c r="BJ119" s="2" t="s">
        <v>60</v>
      </c>
      <c r="BK119" s="129">
        <f>ROUND(I119*H119,2)</f>
        <v>0</v>
      </c>
      <c r="BL119" s="2" t="s">
        <v>98</v>
      </c>
      <c r="BM119" s="128" t="s">
        <v>149</v>
      </c>
    </row>
    <row r="120" spans="2:65" s="16" customFormat="1" ht="19.5" x14ac:dyDescent="0.25">
      <c r="B120" s="15"/>
      <c r="D120" s="132" t="s">
        <v>105</v>
      </c>
      <c r="F120" s="146" t="s">
        <v>150</v>
      </c>
      <c r="I120" s="60"/>
      <c r="L120" s="15"/>
      <c r="M120" s="147"/>
      <c r="T120" s="36"/>
      <c r="AT120" s="2" t="s">
        <v>105</v>
      </c>
      <c r="AU120" s="2" t="s">
        <v>60</v>
      </c>
    </row>
    <row r="121" spans="2:65" s="131" customFormat="1" ht="11.25" x14ac:dyDescent="0.25">
      <c r="B121" s="130"/>
      <c r="D121" s="132" t="s">
        <v>100</v>
      </c>
      <c r="E121" s="133" t="s">
        <v>5</v>
      </c>
      <c r="F121" s="134" t="s">
        <v>107</v>
      </c>
      <c r="H121" s="133" t="s">
        <v>5</v>
      </c>
      <c r="I121" s="135"/>
      <c r="L121" s="130"/>
      <c r="M121" s="136"/>
      <c r="T121" s="137"/>
      <c r="AT121" s="133" t="s">
        <v>100</v>
      </c>
      <c r="AU121" s="133" t="s">
        <v>60</v>
      </c>
      <c r="AV121" s="131" t="s">
        <v>60</v>
      </c>
      <c r="AW121" s="131" t="s">
        <v>27</v>
      </c>
      <c r="AX121" s="131" t="s">
        <v>53</v>
      </c>
      <c r="AY121" s="133" t="s">
        <v>93</v>
      </c>
    </row>
    <row r="122" spans="2:65" s="139" customFormat="1" ht="11.25" x14ac:dyDescent="0.25">
      <c r="B122" s="138"/>
      <c r="D122" s="132" t="s">
        <v>100</v>
      </c>
      <c r="E122" s="140" t="s">
        <v>5</v>
      </c>
      <c r="F122" s="141">
        <v>420</v>
      </c>
      <c r="H122" s="142">
        <v>420</v>
      </c>
      <c r="I122" s="143"/>
      <c r="L122" s="138"/>
      <c r="M122" s="144"/>
      <c r="T122" s="145"/>
      <c r="AT122" s="140" t="s">
        <v>100</v>
      </c>
      <c r="AU122" s="140" t="s">
        <v>60</v>
      </c>
      <c r="AV122" s="139" t="s">
        <v>62</v>
      </c>
      <c r="AW122" s="139" t="s">
        <v>27</v>
      </c>
      <c r="AX122" s="139" t="s">
        <v>60</v>
      </c>
      <c r="AY122" s="140" t="s">
        <v>93</v>
      </c>
    </row>
    <row r="123" spans="2:65" s="106" customFormat="1" ht="25.9" customHeight="1" x14ac:dyDescent="0.2">
      <c r="B123" s="105"/>
      <c r="D123" s="107" t="s">
        <v>52</v>
      </c>
      <c r="E123" s="108" t="s">
        <v>151</v>
      </c>
      <c r="F123" s="108" t="s">
        <v>152</v>
      </c>
      <c r="I123" s="109"/>
      <c r="J123" s="110">
        <f>BK123</f>
        <v>0</v>
      </c>
      <c r="L123" s="105"/>
      <c r="M123" s="111"/>
      <c r="P123" s="112">
        <f>P124</f>
        <v>0</v>
      </c>
      <c r="R123" s="112">
        <f>R124</f>
        <v>0</v>
      </c>
      <c r="T123" s="113">
        <f>T124</f>
        <v>0</v>
      </c>
      <c r="AR123" s="107" t="s">
        <v>60</v>
      </c>
      <c r="AT123" s="114" t="s">
        <v>52</v>
      </c>
      <c r="AU123" s="114" t="s">
        <v>53</v>
      </c>
      <c r="AY123" s="107" t="s">
        <v>93</v>
      </c>
      <c r="BK123" s="115">
        <f>BK124</f>
        <v>0</v>
      </c>
    </row>
    <row r="124" spans="2:65" s="16" customFormat="1" ht="24" x14ac:dyDescent="0.25">
      <c r="B124" s="116"/>
      <c r="C124" s="117">
        <v>11</v>
      </c>
      <c r="D124" s="117" t="s">
        <v>94</v>
      </c>
      <c r="E124" s="118" t="s">
        <v>153</v>
      </c>
      <c r="F124" s="119" t="s">
        <v>154</v>
      </c>
      <c r="G124" s="120" t="s">
        <v>1</v>
      </c>
      <c r="H124" s="121">
        <v>396.6</v>
      </c>
      <c r="I124" s="122">
        <v>0</v>
      </c>
      <c r="J124" s="123">
        <f>ROUND(I124*H124,2)</f>
        <v>0</v>
      </c>
      <c r="K124" s="119" t="s">
        <v>97</v>
      </c>
      <c r="L124" s="15"/>
      <c r="M124" s="124" t="s">
        <v>5</v>
      </c>
      <c r="N124" s="125" t="s">
        <v>36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98</v>
      </c>
      <c r="AT124" s="128" t="s">
        <v>94</v>
      </c>
      <c r="AU124" s="128" t="s">
        <v>60</v>
      </c>
      <c r="AY124" s="2" t="s">
        <v>93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2" t="s">
        <v>60</v>
      </c>
      <c r="BK124" s="129">
        <f>ROUND(I124*H124,2)</f>
        <v>0</v>
      </c>
      <c r="BL124" s="2" t="s">
        <v>98</v>
      </c>
      <c r="BM124" s="128" t="s">
        <v>155</v>
      </c>
    </row>
    <row r="125" spans="2:65" s="106" customFormat="1" ht="25.9" customHeight="1" x14ac:dyDescent="0.2">
      <c r="B125" s="105"/>
      <c r="D125" s="107" t="s">
        <v>52</v>
      </c>
      <c r="E125" s="108" t="s">
        <v>156</v>
      </c>
      <c r="F125" s="108" t="s">
        <v>157</v>
      </c>
      <c r="I125" s="109"/>
      <c r="J125" s="110">
        <f>BK125</f>
        <v>0</v>
      </c>
      <c r="L125" s="105"/>
      <c r="M125" s="111"/>
      <c r="P125" s="112">
        <f>SUM(P126:P128)</f>
        <v>0</v>
      </c>
      <c r="R125" s="112">
        <f>SUM(R126:R128)</f>
        <v>0</v>
      </c>
      <c r="T125" s="113">
        <f>SUM(T126:T128)</f>
        <v>0</v>
      </c>
      <c r="AR125" s="107" t="s">
        <v>118</v>
      </c>
      <c r="AT125" s="114" t="s">
        <v>52</v>
      </c>
      <c r="AU125" s="114" t="s">
        <v>53</v>
      </c>
      <c r="AY125" s="107" t="s">
        <v>93</v>
      </c>
      <c r="BK125" s="115">
        <f>SUM(BK126:BK128)</f>
        <v>0</v>
      </c>
    </row>
    <row r="126" spans="2:65" s="16" customFormat="1" ht="16.5" customHeight="1" x14ac:dyDescent="0.25">
      <c r="B126" s="116"/>
      <c r="C126" s="117">
        <v>12</v>
      </c>
      <c r="D126" s="117" t="s">
        <v>94</v>
      </c>
      <c r="E126" s="118" t="s">
        <v>158</v>
      </c>
      <c r="F126" s="119" t="s">
        <v>159</v>
      </c>
      <c r="G126" s="120" t="s">
        <v>160</v>
      </c>
      <c r="H126" s="121">
        <v>1</v>
      </c>
      <c r="I126" s="122">
        <v>0</v>
      </c>
      <c r="J126" s="123">
        <f>ROUND(I126*H126,2)</f>
        <v>0</v>
      </c>
      <c r="K126" s="119" t="s">
        <v>5</v>
      </c>
      <c r="L126" s="15"/>
      <c r="M126" s="124" t="s">
        <v>5</v>
      </c>
      <c r="N126" s="125" t="s">
        <v>36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98</v>
      </c>
      <c r="AT126" s="128" t="s">
        <v>94</v>
      </c>
      <c r="AU126" s="128" t="s">
        <v>60</v>
      </c>
      <c r="AY126" s="2" t="s">
        <v>93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2" t="s">
        <v>60</v>
      </c>
      <c r="BK126" s="129">
        <f>ROUND(I126*H126,2)</f>
        <v>0</v>
      </c>
      <c r="BL126" s="2" t="s">
        <v>98</v>
      </c>
      <c r="BM126" s="128" t="s">
        <v>161</v>
      </c>
    </row>
    <row r="127" spans="2:65" s="139" customFormat="1" ht="11.25" x14ac:dyDescent="0.25">
      <c r="B127" s="138"/>
      <c r="D127" s="132" t="s">
        <v>100</v>
      </c>
      <c r="E127" s="140" t="s">
        <v>5</v>
      </c>
      <c r="F127" s="141"/>
      <c r="H127" s="142">
        <v>85</v>
      </c>
      <c r="I127" s="143"/>
      <c r="L127" s="138"/>
      <c r="M127" s="144"/>
      <c r="T127" s="145"/>
      <c r="AT127" s="140" t="s">
        <v>100</v>
      </c>
      <c r="AU127" s="140" t="s">
        <v>60</v>
      </c>
      <c r="AV127" s="139" t="s">
        <v>62</v>
      </c>
      <c r="AW127" s="139" t="s">
        <v>27</v>
      </c>
      <c r="AX127" s="139" t="s">
        <v>60</v>
      </c>
      <c r="AY127" s="140" t="s">
        <v>93</v>
      </c>
    </row>
    <row r="128" spans="2:65" s="139" customFormat="1" ht="11.25" x14ac:dyDescent="0.25">
      <c r="B128" s="138"/>
      <c r="D128" s="132" t="s">
        <v>100</v>
      </c>
      <c r="E128" s="140" t="s">
        <v>5</v>
      </c>
      <c r="F128" s="141"/>
      <c r="H128" s="142">
        <v>50</v>
      </c>
      <c r="I128" s="143"/>
      <c r="L128" s="138"/>
      <c r="M128" s="148"/>
      <c r="N128" s="149"/>
      <c r="O128" s="149"/>
      <c r="P128" s="149"/>
      <c r="Q128" s="149"/>
      <c r="R128" s="149"/>
      <c r="S128" s="149"/>
      <c r="T128" s="150"/>
      <c r="AT128" s="140" t="s">
        <v>100</v>
      </c>
      <c r="AU128" s="140" t="s">
        <v>60</v>
      </c>
      <c r="AV128" s="139" t="s">
        <v>62</v>
      </c>
      <c r="AW128" s="139" t="s">
        <v>27</v>
      </c>
      <c r="AX128" s="139" t="s">
        <v>60</v>
      </c>
      <c r="AY128" s="140" t="s">
        <v>93</v>
      </c>
    </row>
    <row r="129" spans="2:12" s="16" customFormat="1" x14ac:dyDescent="0.25">
      <c r="B129" s="25"/>
      <c r="C129" s="26"/>
      <c r="D129" s="26"/>
      <c r="E129" s="26"/>
      <c r="F129" s="26"/>
      <c r="G129" s="26"/>
      <c r="H129" s="26"/>
      <c r="I129" s="81"/>
      <c r="J129" s="26"/>
      <c r="K129" s="26"/>
      <c r="L129" s="15"/>
    </row>
  </sheetData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M112"/>
  <sheetViews>
    <sheetView topLeftCell="A67" workbookViewId="0">
      <selection activeCell="I83" sqref="I83"/>
    </sheetView>
  </sheetViews>
  <sheetFormatPr defaultRowHeight="15" x14ac:dyDescent="0.25"/>
  <cols>
    <col min="1" max="1" width="6.42578125" customWidth="1"/>
    <col min="2" max="2" width="1.28515625" customWidth="1"/>
    <col min="3" max="4" width="3.28515625" customWidth="1"/>
    <col min="5" max="5" width="13.28515625" customWidth="1"/>
    <col min="6" max="6" width="78.42578125" customWidth="1"/>
    <col min="7" max="7" width="5.42578125" customWidth="1"/>
    <col min="8" max="8" width="8.85546875" customWidth="1"/>
    <col min="9" max="9" width="15.7109375" style="57" customWidth="1"/>
    <col min="10" max="11" width="15.7109375" customWidth="1"/>
    <col min="12" max="12" width="7.28515625" customWidth="1"/>
    <col min="13" max="13" width="8.42578125" hidden="1" customWidth="1"/>
    <col min="15" max="20" width="11" hidden="1" customWidth="1"/>
    <col min="21" max="21" width="12.7109375" hidden="1" customWidth="1"/>
    <col min="22" max="22" width="9.5703125" customWidth="1"/>
    <col min="23" max="23" width="12.7109375" customWidth="1"/>
    <col min="24" max="24" width="9.5703125" customWidth="1"/>
    <col min="25" max="25" width="11.7109375" customWidth="1"/>
    <col min="26" max="26" width="8.5703125" customWidth="1"/>
    <col min="27" max="27" width="11.7109375" customWidth="1"/>
    <col min="28" max="28" width="12.7109375" customWidth="1"/>
    <col min="29" max="29" width="8.5703125" customWidth="1"/>
    <col min="30" max="30" width="11.7109375" customWidth="1"/>
    <col min="31" max="31" width="12.7109375" customWidth="1"/>
  </cols>
  <sheetData>
    <row r="2" spans="2:46" x14ac:dyDescent="0.25">
      <c r="L2" s="189" t="s">
        <v>8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2" t="s">
        <v>63</v>
      </c>
    </row>
    <row r="3" spans="2:46" x14ac:dyDescent="0.25">
      <c r="B3" s="3"/>
      <c r="C3" s="4"/>
      <c r="D3" s="4"/>
      <c r="E3" s="4"/>
      <c r="F3" s="4"/>
      <c r="G3" s="4"/>
      <c r="H3" s="4"/>
      <c r="I3" s="58"/>
      <c r="J3" s="4"/>
      <c r="K3" s="4"/>
      <c r="L3" s="5"/>
      <c r="AT3" s="2" t="s">
        <v>62</v>
      </c>
    </row>
    <row r="4" spans="2:46" ht="18" x14ac:dyDescent="0.25">
      <c r="B4" s="5"/>
      <c r="D4" s="6" t="s">
        <v>64</v>
      </c>
      <c r="L4" s="5"/>
      <c r="M4" s="59" t="s">
        <v>12</v>
      </c>
      <c r="AT4" s="2" t="s">
        <v>6</v>
      </c>
    </row>
    <row r="5" spans="2:46" x14ac:dyDescent="0.25">
      <c r="B5" s="5"/>
      <c r="L5" s="5"/>
    </row>
    <row r="6" spans="2:46" x14ac:dyDescent="0.25">
      <c r="B6" s="5"/>
      <c r="D6" s="9" t="s">
        <v>14</v>
      </c>
      <c r="L6" s="5"/>
    </row>
    <row r="7" spans="2:46" x14ac:dyDescent="0.25">
      <c r="B7" s="5"/>
      <c r="E7" s="187" t="str">
        <f>rekapitulace!K6</f>
        <v>MILOVICE PARK U ŠTÁBŮ - II. ETAPA</v>
      </c>
      <c r="F7" s="188"/>
      <c r="G7" s="188"/>
      <c r="H7" s="188"/>
      <c r="L7" s="5"/>
    </row>
    <row r="8" spans="2:46" s="16" customFormat="1" x14ac:dyDescent="0.25">
      <c r="B8" s="15"/>
      <c r="D8" s="9" t="s">
        <v>65</v>
      </c>
      <c r="I8" s="60"/>
      <c r="L8" s="15"/>
    </row>
    <row r="9" spans="2:46" s="16" customFormat="1" x14ac:dyDescent="0.25">
      <c r="B9" s="15"/>
      <c r="E9" s="185" t="s">
        <v>165</v>
      </c>
      <c r="F9" s="186"/>
      <c r="G9" s="186"/>
      <c r="H9" s="186"/>
      <c r="I9" s="60"/>
      <c r="L9" s="15"/>
    </row>
    <row r="10" spans="2:46" s="16" customFormat="1" x14ac:dyDescent="0.25">
      <c r="B10" s="15"/>
      <c r="I10" s="60"/>
      <c r="L10" s="15"/>
    </row>
    <row r="11" spans="2:46" s="16" customFormat="1" x14ac:dyDescent="0.25">
      <c r="B11" s="15"/>
      <c r="D11" s="9" t="s">
        <v>16</v>
      </c>
      <c r="F11" s="10" t="s">
        <v>5</v>
      </c>
      <c r="I11" s="61" t="s">
        <v>17</v>
      </c>
      <c r="J11" s="10" t="s">
        <v>5</v>
      </c>
      <c r="L11" s="15"/>
    </row>
    <row r="12" spans="2:46" s="16" customFormat="1" x14ac:dyDescent="0.25">
      <c r="B12" s="15"/>
      <c r="D12" s="9" t="s">
        <v>18</v>
      </c>
      <c r="F12" s="10" t="s">
        <v>19</v>
      </c>
      <c r="I12" s="61" t="s">
        <v>20</v>
      </c>
      <c r="J12" s="62">
        <f>rekapitulace!AN8</f>
        <v>45453</v>
      </c>
      <c r="L12" s="15"/>
    </row>
    <row r="13" spans="2:46" s="16" customFormat="1" x14ac:dyDescent="0.25">
      <c r="B13" s="15"/>
      <c r="I13" s="60"/>
      <c r="L13" s="15"/>
    </row>
    <row r="14" spans="2:46" s="16" customFormat="1" x14ac:dyDescent="0.25">
      <c r="B14" s="15"/>
      <c r="D14" s="9" t="s">
        <v>3</v>
      </c>
      <c r="I14" s="61" t="s">
        <v>21</v>
      </c>
      <c r="J14" s="10" t="s">
        <v>5</v>
      </c>
      <c r="L14" s="15"/>
    </row>
    <row r="15" spans="2:46" s="16" customFormat="1" x14ac:dyDescent="0.25">
      <c r="B15" s="15"/>
      <c r="E15" s="10" t="s">
        <v>22</v>
      </c>
      <c r="I15" s="61" t="s">
        <v>23</v>
      </c>
      <c r="J15" s="10" t="s">
        <v>5</v>
      </c>
      <c r="L15" s="15"/>
    </row>
    <row r="16" spans="2:46" s="16" customFormat="1" x14ac:dyDescent="0.25">
      <c r="B16" s="15"/>
      <c r="I16" s="60"/>
      <c r="L16" s="15"/>
    </row>
    <row r="17" spans="2:12" s="16" customFormat="1" x14ac:dyDescent="0.25">
      <c r="B17" s="15"/>
      <c r="D17" s="9" t="s">
        <v>24</v>
      </c>
      <c r="I17" s="61" t="s">
        <v>21</v>
      </c>
      <c r="J17" s="13">
        <f>rekapitulace!AN13</f>
        <v>0</v>
      </c>
      <c r="L17" s="15"/>
    </row>
    <row r="18" spans="2:12" s="16" customFormat="1" x14ac:dyDescent="0.25">
      <c r="B18" s="15"/>
      <c r="E18" s="169">
        <f>rekapitulace!E14</f>
        <v>0</v>
      </c>
      <c r="F18" s="190"/>
      <c r="G18" s="190"/>
      <c r="H18" s="190"/>
      <c r="I18" s="61" t="s">
        <v>23</v>
      </c>
      <c r="J18" s="13">
        <f>rekapitulace!AN14</f>
        <v>0</v>
      </c>
      <c r="L18" s="15"/>
    </row>
    <row r="19" spans="2:12" s="16" customFormat="1" x14ac:dyDescent="0.25">
      <c r="B19" s="15"/>
      <c r="I19" s="60"/>
      <c r="L19" s="15"/>
    </row>
    <row r="20" spans="2:12" s="16" customFormat="1" x14ac:dyDescent="0.25">
      <c r="B20" s="15"/>
      <c r="D20" s="9" t="s">
        <v>25</v>
      </c>
      <c r="I20" s="61" t="s">
        <v>21</v>
      </c>
      <c r="J20" s="10" t="s">
        <v>5</v>
      </c>
      <c r="L20" s="15"/>
    </row>
    <row r="21" spans="2:12" s="16" customFormat="1" x14ac:dyDescent="0.25">
      <c r="B21" s="15"/>
      <c r="E21" s="10" t="s">
        <v>26</v>
      </c>
      <c r="I21" s="61" t="s">
        <v>23</v>
      </c>
      <c r="J21" s="10" t="s">
        <v>5</v>
      </c>
      <c r="L21" s="15"/>
    </row>
    <row r="22" spans="2:12" s="16" customFormat="1" x14ac:dyDescent="0.25">
      <c r="B22" s="15"/>
      <c r="I22" s="60"/>
      <c r="L22" s="15"/>
    </row>
    <row r="23" spans="2:12" s="16" customFormat="1" x14ac:dyDescent="0.25">
      <c r="B23" s="15"/>
      <c r="D23" s="9" t="s">
        <v>28</v>
      </c>
      <c r="I23" s="61" t="s">
        <v>21</v>
      </c>
      <c r="J23" s="10" t="s">
        <v>5</v>
      </c>
      <c r="L23" s="15"/>
    </row>
    <row r="24" spans="2:12" s="16" customFormat="1" x14ac:dyDescent="0.25">
      <c r="B24" s="15"/>
      <c r="E24" s="10" t="s">
        <v>219</v>
      </c>
      <c r="I24" s="61" t="s">
        <v>23</v>
      </c>
      <c r="J24" s="10" t="s">
        <v>5</v>
      </c>
      <c r="L24" s="15"/>
    </row>
    <row r="25" spans="2:12" s="16" customFormat="1" x14ac:dyDescent="0.25">
      <c r="B25" s="15"/>
      <c r="I25" s="60"/>
      <c r="L25" s="15"/>
    </row>
    <row r="26" spans="2:12" s="16" customFormat="1" x14ac:dyDescent="0.25">
      <c r="B26" s="15"/>
      <c r="D26" s="9" t="s">
        <v>29</v>
      </c>
      <c r="I26" s="60"/>
      <c r="L26" s="15"/>
    </row>
    <row r="27" spans="2:12" s="64" customFormat="1" ht="64.5" customHeight="1" x14ac:dyDescent="0.25">
      <c r="B27" s="63"/>
      <c r="E27" s="171" t="s">
        <v>30</v>
      </c>
      <c r="F27" s="171"/>
      <c r="G27" s="171"/>
      <c r="H27" s="171"/>
      <c r="I27" s="65"/>
      <c r="L27" s="63"/>
    </row>
    <row r="28" spans="2:12" s="16" customFormat="1" x14ac:dyDescent="0.25">
      <c r="B28" s="15"/>
      <c r="I28" s="60"/>
      <c r="L28" s="15"/>
    </row>
    <row r="29" spans="2:12" s="16" customFormat="1" x14ac:dyDescent="0.25">
      <c r="B29" s="15"/>
      <c r="D29" s="35"/>
      <c r="E29" s="35"/>
      <c r="F29" s="35"/>
      <c r="G29" s="35"/>
      <c r="H29" s="35"/>
      <c r="I29" s="66"/>
      <c r="J29" s="35"/>
      <c r="K29" s="35"/>
      <c r="L29" s="15"/>
    </row>
    <row r="30" spans="2:12" s="16" customFormat="1" ht="15.75" x14ac:dyDescent="0.25">
      <c r="B30" s="15"/>
      <c r="D30" s="67" t="s">
        <v>31</v>
      </c>
      <c r="I30" s="60"/>
      <c r="J30" s="68">
        <f>ROUND(J80, 2)</f>
        <v>0</v>
      </c>
      <c r="L30" s="15"/>
    </row>
    <row r="31" spans="2:12" s="16" customFormat="1" x14ac:dyDescent="0.25">
      <c r="B31" s="15"/>
      <c r="D31" s="35"/>
      <c r="E31" s="35"/>
      <c r="F31" s="35"/>
      <c r="G31" s="35"/>
      <c r="H31" s="35"/>
      <c r="I31" s="66"/>
      <c r="J31" s="35"/>
      <c r="K31" s="35"/>
      <c r="L31" s="15"/>
    </row>
    <row r="32" spans="2:12" s="16" customFormat="1" x14ac:dyDescent="0.25">
      <c r="B32" s="15"/>
      <c r="F32" s="69" t="s">
        <v>33</v>
      </c>
      <c r="I32" s="70" t="s">
        <v>32</v>
      </c>
      <c r="J32" s="69" t="s">
        <v>34</v>
      </c>
      <c r="L32" s="15"/>
    </row>
    <row r="33" spans="2:12" s="16" customFormat="1" x14ac:dyDescent="0.25">
      <c r="B33" s="15"/>
      <c r="D33" s="71" t="s">
        <v>35</v>
      </c>
      <c r="E33" s="9" t="s">
        <v>36</v>
      </c>
      <c r="F33" s="72">
        <f>ROUND((SUM(BE80:BE111)),  2)</f>
        <v>0</v>
      </c>
      <c r="I33" s="73">
        <v>0.21</v>
      </c>
      <c r="J33" s="72">
        <f>ROUND(((SUM(BE80:BE111))*I33),  2)</f>
        <v>0</v>
      </c>
      <c r="L33" s="15"/>
    </row>
    <row r="34" spans="2:12" s="16" customFormat="1" x14ac:dyDescent="0.25">
      <c r="B34" s="15"/>
      <c r="E34" s="9" t="s">
        <v>37</v>
      </c>
      <c r="F34" s="72">
        <f>ROUND((SUM(BF80:BF111)),  2)</f>
        <v>0</v>
      </c>
      <c r="I34" s="73">
        <v>0.15</v>
      </c>
      <c r="J34" s="72">
        <f>ROUND(((SUM(BF80:BF111))*I34),  2)</f>
        <v>0</v>
      </c>
      <c r="L34" s="15"/>
    </row>
    <row r="35" spans="2:12" s="16" customFormat="1" x14ac:dyDescent="0.25">
      <c r="B35" s="15"/>
      <c r="E35" s="9" t="s">
        <v>38</v>
      </c>
      <c r="F35" s="72">
        <f>ROUND((SUM(BG80:BG111)),  2)</f>
        <v>0</v>
      </c>
      <c r="I35" s="73">
        <v>0.21</v>
      </c>
      <c r="J35" s="72">
        <f>0</f>
        <v>0</v>
      </c>
      <c r="L35" s="15"/>
    </row>
    <row r="36" spans="2:12" s="16" customFormat="1" x14ac:dyDescent="0.25">
      <c r="B36" s="15"/>
      <c r="E36" s="9" t="s">
        <v>39</v>
      </c>
      <c r="F36" s="72">
        <f>ROUND((SUM(BH80:BH111)),  2)</f>
        <v>0</v>
      </c>
      <c r="I36" s="73">
        <v>0.15</v>
      </c>
      <c r="J36" s="72">
        <f>0</f>
        <v>0</v>
      </c>
      <c r="L36" s="15"/>
    </row>
    <row r="37" spans="2:12" s="16" customFormat="1" x14ac:dyDescent="0.25">
      <c r="B37" s="15"/>
      <c r="E37" s="9" t="s">
        <v>40</v>
      </c>
      <c r="F37" s="72">
        <f>ROUND((SUM(BI80:BI111)),  2)</f>
        <v>0</v>
      </c>
      <c r="I37" s="73">
        <v>0</v>
      </c>
      <c r="J37" s="72">
        <f>0</f>
        <v>0</v>
      </c>
      <c r="L37" s="15"/>
    </row>
    <row r="38" spans="2:12" s="16" customFormat="1" x14ac:dyDescent="0.25">
      <c r="B38" s="15"/>
      <c r="I38" s="60"/>
      <c r="L38" s="15"/>
    </row>
    <row r="39" spans="2:12" s="16" customFormat="1" ht="15.75" x14ac:dyDescent="0.25">
      <c r="B39" s="15"/>
      <c r="C39" s="74"/>
      <c r="D39" s="75" t="s">
        <v>41</v>
      </c>
      <c r="E39" s="37"/>
      <c r="F39" s="37"/>
      <c r="G39" s="76" t="s">
        <v>42</v>
      </c>
      <c r="H39" s="77" t="s">
        <v>43</v>
      </c>
      <c r="I39" s="78"/>
      <c r="J39" s="79">
        <f>SUM(J30:J37)</f>
        <v>0</v>
      </c>
      <c r="K39" s="80"/>
      <c r="L39" s="15"/>
    </row>
    <row r="40" spans="2:12" s="16" customFormat="1" x14ac:dyDescent="0.25">
      <c r="B40" s="25"/>
      <c r="C40" s="26"/>
      <c r="D40" s="26"/>
      <c r="E40" s="26"/>
      <c r="F40" s="26"/>
      <c r="G40" s="26"/>
      <c r="H40" s="26"/>
      <c r="I40" s="81"/>
      <c r="J40" s="26"/>
      <c r="K40" s="26"/>
      <c r="L40" s="15"/>
    </row>
    <row r="44" spans="2:12" s="16" customFormat="1" x14ac:dyDescent="0.25">
      <c r="B44" s="27"/>
      <c r="C44" s="28"/>
      <c r="D44" s="28"/>
      <c r="E44" s="28"/>
      <c r="F44" s="28"/>
      <c r="G44" s="28"/>
      <c r="H44" s="28"/>
      <c r="I44" s="82"/>
      <c r="J44" s="28"/>
      <c r="K44" s="28"/>
      <c r="L44" s="15"/>
    </row>
    <row r="45" spans="2:12" s="16" customFormat="1" ht="18" x14ac:dyDescent="0.25">
      <c r="B45" s="15"/>
      <c r="C45" s="6" t="s">
        <v>67</v>
      </c>
      <c r="I45" s="60"/>
      <c r="L45" s="15"/>
    </row>
    <row r="46" spans="2:12" s="16" customFormat="1" x14ac:dyDescent="0.25">
      <c r="B46" s="15"/>
      <c r="I46" s="60"/>
      <c r="L46" s="15"/>
    </row>
    <row r="47" spans="2:12" s="16" customFormat="1" x14ac:dyDescent="0.25">
      <c r="B47" s="15"/>
      <c r="C47" s="9" t="s">
        <v>14</v>
      </c>
      <c r="I47" s="60"/>
      <c r="L47" s="15"/>
    </row>
    <row r="48" spans="2:12" s="16" customFormat="1" x14ac:dyDescent="0.25">
      <c r="B48" s="15"/>
      <c r="E48" s="187" t="str">
        <f>E7</f>
        <v>MILOVICE PARK U ŠTÁBŮ - II. ETAPA</v>
      </c>
      <c r="F48" s="188"/>
      <c r="G48" s="188"/>
      <c r="H48" s="188"/>
      <c r="I48" s="60"/>
      <c r="L48" s="15"/>
    </row>
    <row r="49" spans="2:47" s="16" customFormat="1" x14ac:dyDescent="0.25">
      <c r="B49" s="15"/>
      <c r="C49" s="9" t="s">
        <v>65</v>
      </c>
      <c r="I49" s="60"/>
      <c r="L49" s="15"/>
    </row>
    <row r="50" spans="2:47" s="16" customFormat="1" x14ac:dyDescent="0.25">
      <c r="B50" s="15"/>
      <c r="E50" s="185" t="str">
        <f>E9</f>
        <v>06 - VEDLEJŠÍ ROZPOČTOVÉ NÁKLADY</v>
      </c>
      <c r="F50" s="186"/>
      <c r="G50" s="186"/>
      <c r="H50" s="186"/>
      <c r="I50" s="60"/>
      <c r="L50" s="15"/>
    </row>
    <row r="51" spans="2:47" s="16" customFormat="1" x14ac:dyDescent="0.25">
      <c r="B51" s="15"/>
      <c r="I51" s="60"/>
      <c r="L51" s="15"/>
    </row>
    <row r="52" spans="2:47" s="16" customFormat="1" x14ac:dyDescent="0.25">
      <c r="B52" s="15"/>
      <c r="C52" s="9" t="s">
        <v>18</v>
      </c>
      <c r="F52" s="10" t="str">
        <f>F12</f>
        <v>MILOVICE</v>
      </c>
      <c r="I52" s="61" t="s">
        <v>20</v>
      </c>
      <c r="J52" s="62">
        <f>IF(J12="","",J12)</f>
        <v>45453</v>
      </c>
      <c r="L52" s="15"/>
    </row>
    <row r="53" spans="2:47" s="16" customFormat="1" x14ac:dyDescent="0.25">
      <c r="B53" s="15"/>
      <c r="I53" s="60"/>
      <c r="L53" s="15"/>
    </row>
    <row r="54" spans="2:47" s="16" customFormat="1" ht="25.5" x14ac:dyDescent="0.25">
      <c r="B54" s="15"/>
      <c r="C54" s="9" t="s">
        <v>3</v>
      </c>
      <c r="F54" s="10" t="str">
        <f>E15</f>
        <v>MĚSTO MILOVICE</v>
      </c>
      <c r="I54" s="61" t="s">
        <v>25</v>
      </c>
      <c r="J54" s="151" t="str">
        <f>E21</f>
        <v>ING. PAVEL BORUSÍK PhD.</v>
      </c>
      <c r="L54" s="15"/>
    </row>
    <row r="55" spans="2:47" s="16" customFormat="1" ht="51" x14ac:dyDescent="0.25">
      <c r="B55" s="15"/>
      <c r="C55" s="9" t="s">
        <v>24</v>
      </c>
      <c r="F55" s="10">
        <f>IF(E18="","",E18)</f>
        <v>0</v>
      </c>
      <c r="I55" s="61" t="s">
        <v>28</v>
      </c>
      <c r="J55" s="151" t="str">
        <f>E24</f>
        <v>ING. ANNA BORUSÍKOVÁ, STŘÍBŘEC 54, 379 01 TŘEBOŇ</v>
      </c>
      <c r="L55" s="15"/>
    </row>
    <row r="56" spans="2:47" s="16" customFormat="1" x14ac:dyDescent="0.25">
      <c r="B56" s="15"/>
      <c r="I56" s="60"/>
      <c r="L56" s="15"/>
    </row>
    <row r="57" spans="2:47" s="16" customFormat="1" x14ac:dyDescent="0.25">
      <c r="B57" s="15"/>
      <c r="C57" s="84" t="s">
        <v>68</v>
      </c>
      <c r="D57" s="74"/>
      <c r="E57" s="74"/>
      <c r="F57" s="74"/>
      <c r="G57" s="74"/>
      <c r="H57" s="74"/>
      <c r="I57" s="85"/>
      <c r="J57" s="86" t="s">
        <v>69</v>
      </c>
      <c r="K57" s="74"/>
      <c r="L57" s="15"/>
    </row>
    <row r="58" spans="2:47" s="16" customFormat="1" x14ac:dyDescent="0.25">
      <c r="B58" s="15"/>
      <c r="I58" s="60"/>
      <c r="L58" s="15"/>
    </row>
    <row r="59" spans="2:47" s="16" customFormat="1" ht="15.75" x14ac:dyDescent="0.25">
      <c r="B59" s="15"/>
      <c r="C59" s="87" t="s">
        <v>51</v>
      </c>
      <c r="I59" s="60"/>
      <c r="J59" s="68">
        <f>J80</f>
        <v>0</v>
      </c>
      <c r="L59" s="15"/>
      <c r="AU59" s="2" t="s">
        <v>70</v>
      </c>
    </row>
    <row r="60" spans="2:47" s="89" customFormat="1" x14ac:dyDescent="0.25">
      <c r="B60" s="88"/>
      <c r="D60" s="90" t="s">
        <v>166</v>
      </c>
      <c r="E60" s="91"/>
      <c r="F60" s="91"/>
      <c r="G60" s="91"/>
      <c r="H60" s="91"/>
      <c r="I60" s="92"/>
      <c r="J60" s="93">
        <f>J81</f>
        <v>0</v>
      </c>
      <c r="L60" s="88"/>
    </row>
    <row r="61" spans="2:47" s="16" customFormat="1" x14ac:dyDescent="0.25">
      <c r="B61" s="15"/>
      <c r="I61" s="60"/>
      <c r="L61" s="15"/>
    </row>
    <row r="62" spans="2:47" s="16" customFormat="1" x14ac:dyDescent="0.25">
      <c r="B62" s="25"/>
      <c r="C62" s="26"/>
      <c r="D62" s="26"/>
      <c r="E62" s="26"/>
      <c r="F62" s="26"/>
      <c r="G62" s="26"/>
      <c r="H62" s="26"/>
      <c r="I62" s="81"/>
      <c r="J62" s="26"/>
      <c r="K62" s="26"/>
      <c r="L62" s="15"/>
    </row>
    <row r="66" spans="2:63" s="16" customFormat="1" x14ac:dyDescent="0.25">
      <c r="B66" s="27"/>
      <c r="C66" s="28"/>
      <c r="D66" s="28"/>
      <c r="E66" s="28"/>
      <c r="F66" s="28"/>
      <c r="G66" s="28"/>
      <c r="H66" s="28"/>
      <c r="I66" s="82"/>
      <c r="J66" s="28"/>
      <c r="K66" s="28"/>
      <c r="L66" s="15"/>
    </row>
    <row r="67" spans="2:63" s="16" customFormat="1" ht="18" x14ac:dyDescent="0.25">
      <c r="B67" s="15"/>
      <c r="C67" s="6" t="s">
        <v>78</v>
      </c>
      <c r="I67" s="60"/>
      <c r="L67" s="15"/>
    </row>
    <row r="68" spans="2:63" s="16" customFormat="1" x14ac:dyDescent="0.25">
      <c r="B68" s="15"/>
      <c r="I68" s="60"/>
      <c r="L68" s="15"/>
    </row>
    <row r="69" spans="2:63" s="16" customFormat="1" x14ac:dyDescent="0.25">
      <c r="B69" s="15"/>
      <c r="C69" s="9" t="s">
        <v>14</v>
      </c>
      <c r="I69" s="60"/>
      <c r="L69" s="15"/>
    </row>
    <row r="70" spans="2:63" s="16" customFormat="1" x14ac:dyDescent="0.25">
      <c r="B70" s="15"/>
      <c r="E70" s="187" t="str">
        <f>E7</f>
        <v>MILOVICE PARK U ŠTÁBŮ - II. ETAPA</v>
      </c>
      <c r="F70" s="188"/>
      <c r="G70" s="188"/>
      <c r="H70" s="188"/>
      <c r="I70" s="60"/>
      <c r="L70" s="15"/>
    </row>
    <row r="71" spans="2:63" s="16" customFormat="1" x14ac:dyDescent="0.25">
      <c r="B71" s="15"/>
      <c r="C71" s="9" t="s">
        <v>65</v>
      </c>
      <c r="I71" s="60"/>
      <c r="L71" s="15"/>
    </row>
    <row r="72" spans="2:63" s="16" customFormat="1" x14ac:dyDescent="0.25">
      <c r="B72" s="15"/>
      <c r="E72" s="185" t="str">
        <f>E9</f>
        <v>06 - VEDLEJŠÍ ROZPOČTOVÉ NÁKLADY</v>
      </c>
      <c r="F72" s="186"/>
      <c r="G72" s="186"/>
      <c r="H72" s="186"/>
      <c r="I72" s="60"/>
      <c r="L72" s="15"/>
    </row>
    <row r="73" spans="2:63" s="16" customFormat="1" x14ac:dyDescent="0.25">
      <c r="B73" s="15"/>
      <c r="I73" s="60"/>
      <c r="L73" s="15"/>
    </row>
    <row r="74" spans="2:63" s="16" customFormat="1" x14ac:dyDescent="0.25">
      <c r="B74" s="15"/>
      <c r="C74" s="9" t="s">
        <v>18</v>
      </c>
      <c r="F74" s="10" t="str">
        <f>F12</f>
        <v>MILOVICE</v>
      </c>
      <c r="I74" s="61" t="s">
        <v>20</v>
      </c>
      <c r="J74" s="62">
        <f>IF(J12="","",J12)</f>
        <v>45453</v>
      </c>
      <c r="L74" s="15"/>
    </row>
    <row r="75" spans="2:63" s="16" customFormat="1" x14ac:dyDescent="0.25">
      <c r="B75" s="15"/>
      <c r="I75" s="60"/>
      <c r="L75" s="15"/>
    </row>
    <row r="76" spans="2:63" s="16" customFormat="1" ht="25.5" x14ac:dyDescent="0.25">
      <c r="B76" s="15"/>
      <c r="C76" s="9" t="s">
        <v>3</v>
      </c>
      <c r="F76" s="10" t="str">
        <f>E15</f>
        <v>MĚSTO MILOVICE</v>
      </c>
      <c r="I76" s="61" t="s">
        <v>25</v>
      </c>
      <c r="J76" s="151" t="str">
        <f>E21</f>
        <v>ING. PAVEL BORUSÍK PhD.</v>
      </c>
      <c r="L76" s="15"/>
    </row>
    <row r="77" spans="2:63" s="16" customFormat="1" ht="51" x14ac:dyDescent="0.25">
      <c r="B77" s="15"/>
      <c r="C77" s="9" t="s">
        <v>24</v>
      </c>
      <c r="F77" s="10">
        <f>IF(E18="","",E18)</f>
        <v>0</v>
      </c>
      <c r="I77" s="61" t="s">
        <v>28</v>
      </c>
      <c r="J77" s="151" t="str">
        <f>E24</f>
        <v>ING. ANNA BORUSÍKOVÁ, STŘÍBŘEC 54, 379 01 TŘEBOŇ</v>
      </c>
      <c r="L77" s="15"/>
    </row>
    <row r="78" spans="2:63" s="16" customFormat="1" x14ac:dyDescent="0.25">
      <c r="B78" s="15"/>
      <c r="I78" s="60"/>
      <c r="L78" s="15"/>
    </row>
    <row r="79" spans="2:63" s="100" customFormat="1" ht="24" x14ac:dyDescent="0.25">
      <c r="B79" s="95"/>
      <c r="C79" s="96" t="s">
        <v>79</v>
      </c>
      <c r="D79" s="97" t="s">
        <v>50</v>
      </c>
      <c r="E79" s="97" t="s">
        <v>46</v>
      </c>
      <c r="F79" s="97" t="s">
        <v>47</v>
      </c>
      <c r="G79" s="97" t="s">
        <v>80</v>
      </c>
      <c r="H79" s="97" t="s">
        <v>81</v>
      </c>
      <c r="I79" s="98" t="s">
        <v>82</v>
      </c>
      <c r="J79" s="97" t="s">
        <v>69</v>
      </c>
      <c r="K79" s="99" t="s">
        <v>83</v>
      </c>
      <c r="L79" s="95"/>
      <c r="M79" s="39" t="s">
        <v>5</v>
      </c>
      <c r="N79" s="40" t="s">
        <v>35</v>
      </c>
      <c r="O79" s="40" t="s">
        <v>84</v>
      </c>
      <c r="P79" s="40" t="s">
        <v>85</v>
      </c>
      <c r="Q79" s="40" t="s">
        <v>86</v>
      </c>
      <c r="R79" s="40" t="s">
        <v>87</v>
      </c>
      <c r="S79" s="40" t="s">
        <v>88</v>
      </c>
      <c r="T79" s="41" t="s">
        <v>89</v>
      </c>
    </row>
    <row r="80" spans="2:63" s="16" customFormat="1" ht="15.75" x14ac:dyDescent="0.25">
      <c r="B80" s="15"/>
      <c r="C80" s="45" t="s">
        <v>90</v>
      </c>
      <c r="I80" s="60"/>
      <c r="J80" s="101">
        <f>BK80</f>
        <v>0</v>
      </c>
      <c r="L80" s="15"/>
      <c r="M80" s="42"/>
      <c r="N80" s="35"/>
      <c r="O80" s="35"/>
      <c r="P80" s="102">
        <f>P81</f>
        <v>0</v>
      </c>
      <c r="Q80" s="35"/>
      <c r="R80" s="102">
        <f>R81</f>
        <v>0</v>
      </c>
      <c r="S80" s="35"/>
      <c r="T80" s="103">
        <f>T81</f>
        <v>0</v>
      </c>
      <c r="AT80" s="2" t="s">
        <v>52</v>
      </c>
      <c r="AU80" s="2" t="s">
        <v>70</v>
      </c>
      <c r="BK80" s="104">
        <f>BK81</f>
        <v>0</v>
      </c>
    </row>
    <row r="81" spans="2:65" s="106" customFormat="1" ht="25.9" customHeight="1" x14ac:dyDescent="0.2">
      <c r="B81" s="105"/>
      <c r="D81" s="107" t="s">
        <v>52</v>
      </c>
      <c r="E81" s="108" t="s">
        <v>167</v>
      </c>
      <c r="F81" s="108" t="s">
        <v>168</v>
      </c>
      <c r="I81" s="109"/>
      <c r="J81" s="110">
        <f>BK81</f>
        <v>0</v>
      </c>
      <c r="L81" s="105"/>
      <c r="M81" s="111"/>
      <c r="P81" s="112">
        <f>SUM(P82:P111)</f>
        <v>0</v>
      </c>
      <c r="R81" s="112">
        <f>SUM(R82:R111)</f>
        <v>0</v>
      </c>
      <c r="T81" s="113">
        <f>SUM(T82:T111)</f>
        <v>0</v>
      </c>
      <c r="AR81" s="107" t="s">
        <v>118</v>
      </c>
      <c r="AT81" s="114" t="s">
        <v>52</v>
      </c>
      <c r="AU81" s="114" t="s">
        <v>53</v>
      </c>
      <c r="AY81" s="107" t="s">
        <v>93</v>
      </c>
      <c r="BK81" s="115">
        <f>SUM(BK82:BK111)</f>
        <v>0</v>
      </c>
    </row>
    <row r="82" spans="2:65" s="16" customFormat="1" ht="16.5" customHeight="1" x14ac:dyDescent="0.25">
      <c r="B82" s="116"/>
      <c r="C82" s="117" t="s">
        <v>60</v>
      </c>
      <c r="D82" s="117" t="s">
        <v>94</v>
      </c>
      <c r="E82" s="118" t="s">
        <v>169</v>
      </c>
      <c r="F82" s="119" t="s">
        <v>170</v>
      </c>
      <c r="G82" s="120" t="s">
        <v>171</v>
      </c>
      <c r="H82" s="121">
        <v>1</v>
      </c>
      <c r="I82" s="122">
        <v>0</v>
      </c>
      <c r="J82" s="123">
        <f>ROUND(I82*H82,2)</f>
        <v>0</v>
      </c>
      <c r="K82" s="119"/>
      <c r="L82" s="15"/>
      <c r="M82" s="124" t="s">
        <v>5</v>
      </c>
      <c r="N82" s="125" t="s">
        <v>36</v>
      </c>
      <c r="P82" s="126">
        <f>O82*H82</f>
        <v>0</v>
      </c>
      <c r="Q82" s="126">
        <v>0</v>
      </c>
      <c r="R82" s="126">
        <f>Q82*H82</f>
        <v>0</v>
      </c>
      <c r="S82" s="126">
        <v>0</v>
      </c>
      <c r="T82" s="127">
        <f>S82*H82</f>
        <v>0</v>
      </c>
      <c r="AR82" s="128" t="s">
        <v>172</v>
      </c>
      <c r="AT82" s="128" t="s">
        <v>94</v>
      </c>
      <c r="AU82" s="128" t="s">
        <v>60</v>
      </c>
      <c r="AY82" s="2" t="s">
        <v>93</v>
      </c>
      <c r="BE82" s="129">
        <f>IF(N82="základní",J82,0)</f>
        <v>0</v>
      </c>
      <c r="BF82" s="129">
        <f>IF(N82="snížená",J82,0)</f>
        <v>0</v>
      </c>
      <c r="BG82" s="129">
        <f>IF(N82="zákl. přenesená",J82,0)</f>
        <v>0</v>
      </c>
      <c r="BH82" s="129">
        <f>IF(N82="sníž. přenesená",J82,0)</f>
        <v>0</v>
      </c>
      <c r="BI82" s="129">
        <f>IF(N82="nulová",J82,0)</f>
        <v>0</v>
      </c>
      <c r="BJ82" s="2" t="s">
        <v>60</v>
      </c>
      <c r="BK82" s="129">
        <f>ROUND(I82*H82,2)</f>
        <v>0</v>
      </c>
      <c r="BL82" s="2" t="s">
        <v>172</v>
      </c>
      <c r="BM82" s="128" t="s">
        <v>173</v>
      </c>
    </row>
    <row r="83" spans="2:65" s="139" customFormat="1" ht="11.25" x14ac:dyDescent="0.25">
      <c r="B83" s="138"/>
      <c r="D83" s="132" t="s">
        <v>100</v>
      </c>
      <c r="E83" s="140" t="s">
        <v>5</v>
      </c>
      <c r="F83" s="141" t="s">
        <v>174</v>
      </c>
      <c r="H83" s="142">
        <v>1</v>
      </c>
      <c r="I83" s="143"/>
      <c r="L83" s="138"/>
      <c r="M83" s="144"/>
      <c r="T83" s="145"/>
      <c r="AT83" s="140" t="s">
        <v>100</v>
      </c>
      <c r="AU83" s="140" t="s">
        <v>60</v>
      </c>
      <c r="AV83" s="139" t="s">
        <v>62</v>
      </c>
      <c r="AW83" s="139" t="s">
        <v>27</v>
      </c>
      <c r="AX83" s="139" t="s">
        <v>60</v>
      </c>
      <c r="AY83" s="140" t="s">
        <v>93</v>
      </c>
    </row>
    <row r="84" spans="2:65" s="16" customFormat="1" ht="16.5" customHeight="1" x14ac:dyDescent="0.25">
      <c r="B84" s="116"/>
      <c r="C84" s="117" t="s">
        <v>62</v>
      </c>
      <c r="D84" s="117" t="s">
        <v>94</v>
      </c>
      <c r="E84" s="118" t="s">
        <v>175</v>
      </c>
      <c r="F84" s="119" t="s">
        <v>176</v>
      </c>
      <c r="G84" s="120" t="s">
        <v>177</v>
      </c>
      <c r="H84" s="121">
        <v>1</v>
      </c>
      <c r="I84" s="122">
        <v>0</v>
      </c>
      <c r="J84" s="123">
        <f>ROUND(I84*H84,2)</f>
        <v>0</v>
      </c>
      <c r="K84" s="119"/>
      <c r="L84" s="15"/>
      <c r="M84" s="124" t="s">
        <v>5</v>
      </c>
      <c r="N84" s="125" t="s">
        <v>36</v>
      </c>
      <c r="P84" s="126">
        <f>O84*H84</f>
        <v>0</v>
      </c>
      <c r="Q84" s="126">
        <v>0</v>
      </c>
      <c r="R84" s="126">
        <f>Q84*H84</f>
        <v>0</v>
      </c>
      <c r="S84" s="126">
        <v>0</v>
      </c>
      <c r="T84" s="127">
        <f>S84*H84</f>
        <v>0</v>
      </c>
      <c r="AR84" s="128" t="s">
        <v>172</v>
      </c>
      <c r="AT84" s="128" t="s">
        <v>94</v>
      </c>
      <c r="AU84" s="128" t="s">
        <v>60</v>
      </c>
      <c r="AY84" s="2" t="s">
        <v>93</v>
      </c>
      <c r="BE84" s="129">
        <f>IF(N84="základní",J84,0)</f>
        <v>0</v>
      </c>
      <c r="BF84" s="129">
        <f>IF(N84="snížená",J84,0)</f>
        <v>0</v>
      </c>
      <c r="BG84" s="129">
        <f>IF(N84="zákl. přenesená",J84,0)</f>
        <v>0</v>
      </c>
      <c r="BH84" s="129">
        <f>IF(N84="sníž. přenesená",J84,0)</f>
        <v>0</v>
      </c>
      <c r="BI84" s="129">
        <f>IF(N84="nulová",J84,0)</f>
        <v>0</v>
      </c>
      <c r="BJ84" s="2" t="s">
        <v>60</v>
      </c>
      <c r="BK84" s="129">
        <f>ROUND(I84*H84,2)</f>
        <v>0</v>
      </c>
      <c r="BL84" s="2" t="s">
        <v>172</v>
      </c>
      <c r="BM84" s="128" t="s">
        <v>178</v>
      </c>
    </row>
    <row r="85" spans="2:65" s="16" customFormat="1" ht="19.5" x14ac:dyDescent="0.25">
      <c r="B85" s="15"/>
      <c r="D85" s="132" t="s">
        <v>105</v>
      </c>
      <c r="F85" s="146" t="s">
        <v>179</v>
      </c>
      <c r="I85" s="60"/>
      <c r="L85" s="15"/>
      <c r="M85" s="147"/>
      <c r="T85" s="36"/>
      <c r="AT85" s="2" t="s">
        <v>105</v>
      </c>
      <c r="AU85" s="2" t="s">
        <v>60</v>
      </c>
    </row>
    <row r="86" spans="2:65" s="139" customFormat="1" ht="11.25" x14ac:dyDescent="0.25">
      <c r="B86" s="138"/>
      <c r="D86" s="132" t="s">
        <v>100</v>
      </c>
      <c r="E86" s="140" t="s">
        <v>5</v>
      </c>
      <c r="F86" s="141" t="s">
        <v>174</v>
      </c>
      <c r="H86" s="142">
        <v>1</v>
      </c>
      <c r="I86" s="143"/>
      <c r="L86" s="138"/>
      <c r="M86" s="144"/>
      <c r="T86" s="145"/>
      <c r="AT86" s="140" t="s">
        <v>100</v>
      </c>
      <c r="AU86" s="140" t="s">
        <v>60</v>
      </c>
      <c r="AV86" s="139" t="s">
        <v>62</v>
      </c>
      <c r="AW86" s="139" t="s">
        <v>27</v>
      </c>
      <c r="AX86" s="139" t="s">
        <v>60</v>
      </c>
      <c r="AY86" s="140" t="s">
        <v>93</v>
      </c>
    </row>
    <row r="87" spans="2:65" s="16" customFormat="1" ht="16.5" customHeight="1" x14ac:dyDescent="0.25">
      <c r="B87" s="116"/>
      <c r="C87" s="117" t="s">
        <v>111</v>
      </c>
      <c r="D87" s="117" t="s">
        <v>94</v>
      </c>
      <c r="E87" s="118" t="s">
        <v>180</v>
      </c>
      <c r="F87" s="119" t="s">
        <v>181</v>
      </c>
      <c r="G87" s="120" t="s">
        <v>177</v>
      </c>
      <c r="H87" s="121">
        <v>1</v>
      </c>
      <c r="I87" s="122">
        <v>0</v>
      </c>
      <c r="J87" s="123">
        <f>ROUND(I87*H87,2)</f>
        <v>0</v>
      </c>
      <c r="K87" s="119"/>
      <c r="L87" s="15"/>
      <c r="M87" s="124" t="s">
        <v>5</v>
      </c>
      <c r="N87" s="125" t="s">
        <v>36</v>
      </c>
      <c r="P87" s="126">
        <f>O87*H87</f>
        <v>0</v>
      </c>
      <c r="Q87" s="126">
        <v>0</v>
      </c>
      <c r="R87" s="126">
        <f>Q87*H87</f>
        <v>0</v>
      </c>
      <c r="S87" s="126">
        <v>0</v>
      </c>
      <c r="T87" s="127">
        <f>S87*H87</f>
        <v>0</v>
      </c>
      <c r="AR87" s="128" t="s">
        <v>172</v>
      </c>
      <c r="AT87" s="128" t="s">
        <v>94</v>
      </c>
      <c r="AU87" s="128" t="s">
        <v>60</v>
      </c>
      <c r="AY87" s="2" t="s">
        <v>93</v>
      </c>
      <c r="BE87" s="129">
        <f>IF(N87="základní",J87,0)</f>
        <v>0</v>
      </c>
      <c r="BF87" s="129">
        <f>IF(N87="snížená",J87,0)</f>
        <v>0</v>
      </c>
      <c r="BG87" s="129">
        <f>IF(N87="zákl. přenesená",J87,0)</f>
        <v>0</v>
      </c>
      <c r="BH87" s="129">
        <f>IF(N87="sníž. přenesená",J87,0)</f>
        <v>0</v>
      </c>
      <c r="BI87" s="129">
        <f>IF(N87="nulová",J87,0)</f>
        <v>0</v>
      </c>
      <c r="BJ87" s="2" t="s">
        <v>60</v>
      </c>
      <c r="BK87" s="129">
        <f>ROUND(I87*H87,2)</f>
        <v>0</v>
      </c>
      <c r="BL87" s="2" t="s">
        <v>172</v>
      </c>
      <c r="BM87" s="128" t="s">
        <v>182</v>
      </c>
    </row>
    <row r="88" spans="2:65" s="139" customFormat="1" ht="11.25" x14ac:dyDescent="0.25">
      <c r="B88" s="138"/>
      <c r="D88" s="132" t="s">
        <v>100</v>
      </c>
      <c r="E88" s="140" t="s">
        <v>5</v>
      </c>
      <c r="F88" s="141" t="s">
        <v>174</v>
      </c>
      <c r="H88" s="142">
        <v>1</v>
      </c>
      <c r="I88" s="143"/>
      <c r="L88" s="138"/>
      <c r="M88" s="144"/>
      <c r="T88" s="145"/>
      <c r="AT88" s="140" t="s">
        <v>100</v>
      </c>
      <c r="AU88" s="140" t="s">
        <v>60</v>
      </c>
      <c r="AV88" s="139" t="s">
        <v>62</v>
      </c>
      <c r="AW88" s="139" t="s">
        <v>27</v>
      </c>
      <c r="AX88" s="139" t="s">
        <v>60</v>
      </c>
      <c r="AY88" s="140" t="s">
        <v>93</v>
      </c>
    </row>
    <row r="89" spans="2:65" s="16" customFormat="1" ht="16.5" customHeight="1" x14ac:dyDescent="0.25">
      <c r="B89" s="116"/>
      <c r="C89" s="117" t="s">
        <v>98</v>
      </c>
      <c r="D89" s="117" t="s">
        <v>94</v>
      </c>
      <c r="E89" s="118" t="s">
        <v>183</v>
      </c>
      <c r="F89" s="119" t="s">
        <v>184</v>
      </c>
      <c r="G89" s="120" t="s">
        <v>171</v>
      </c>
      <c r="H89" s="121">
        <v>1</v>
      </c>
      <c r="I89" s="122">
        <v>0</v>
      </c>
      <c r="J89" s="123">
        <f>ROUND(I89*H89,2)</f>
        <v>0</v>
      </c>
      <c r="K89" s="119"/>
      <c r="L89" s="15"/>
      <c r="M89" s="124" t="s">
        <v>5</v>
      </c>
      <c r="N89" s="125" t="s">
        <v>36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172</v>
      </c>
      <c r="AT89" s="128" t="s">
        <v>94</v>
      </c>
      <c r="AU89" s="128" t="s">
        <v>60</v>
      </c>
      <c r="AY89" s="2" t="s">
        <v>93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2" t="s">
        <v>60</v>
      </c>
      <c r="BK89" s="129">
        <f>ROUND(I89*H89,2)</f>
        <v>0</v>
      </c>
      <c r="BL89" s="2" t="s">
        <v>172</v>
      </c>
      <c r="BM89" s="128" t="s">
        <v>185</v>
      </c>
    </row>
    <row r="90" spans="2:65" s="139" customFormat="1" ht="11.25" x14ac:dyDescent="0.25">
      <c r="B90" s="138"/>
      <c r="D90" s="132" t="s">
        <v>100</v>
      </c>
      <c r="E90" s="140" t="s">
        <v>5</v>
      </c>
      <c r="F90" s="141" t="s">
        <v>174</v>
      </c>
      <c r="H90" s="142">
        <v>1</v>
      </c>
      <c r="I90" s="143"/>
      <c r="L90" s="138"/>
      <c r="M90" s="144"/>
      <c r="T90" s="145"/>
      <c r="AT90" s="140" t="s">
        <v>100</v>
      </c>
      <c r="AU90" s="140" t="s">
        <v>60</v>
      </c>
      <c r="AV90" s="139" t="s">
        <v>62</v>
      </c>
      <c r="AW90" s="139" t="s">
        <v>27</v>
      </c>
      <c r="AX90" s="139" t="s">
        <v>60</v>
      </c>
      <c r="AY90" s="140" t="s">
        <v>93</v>
      </c>
    </row>
    <row r="91" spans="2:65" s="16" customFormat="1" ht="16.5" customHeight="1" x14ac:dyDescent="0.25">
      <c r="B91" s="116"/>
      <c r="C91" s="117" t="s">
        <v>118</v>
      </c>
      <c r="D91" s="117" t="s">
        <v>94</v>
      </c>
      <c r="E91" s="118" t="s">
        <v>186</v>
      </c>
      <c r="F91" s="119" t="s">
        <v>187</v>
      </c>
      <c r="G91" s="120" t="s">
        <v>171</v>
      </c>
      <c r="H91" s="121">
        <v>1</v>
      </c>
      <c r="I91" s="122">
        <v>0</v>
      </c>
      <c r="J91" s="123">
        <f>ROUND(I91*H91,2)</f>
        <v>0</v>
      </c>
      <c r="K91" s="119"/>
      <c r="L91" s="15"/>
      <c r="M91" s="124" t="s">
        <v>5</v>
      </c>
      <c r="N91" s="125" t="s">
        <v>36</v>
      </c>
      <c r="P91" s="126">
        <f>O91*H91</f>
        <v>0</v>
      </c>
      <c r="Q91" s="126">
        <v>0</v>
      </c>
      <c r="R91" s="126">
        <f>Q91*H91</f>
        <v>0</v>
      </c>
      <c r="S91" s="126">
        <v>0</v>
      </c>
      <c r="T91" s="127">
        <f>S91*H91</f>
        <v>0</v>
      </c>
      <c r="AR91" s="128" t="s">
        <v>172</v>
      </c>
      <c r="AT91" s="128" t="s">
        <v>94</v>
      </c>
      <c r="AU91" s="128" t="s">
        <v>60</v>
      </c>
      <c r="AY91" s="2" t="s">
        <v>93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2" t="s">
        <v>60</v>
      </c>
      <c r="BK91" s="129">
        <f>ROUND(I91*H91,2)</f>
        <v>0</v>
      </c>
      <c r="BL91" s="2" t="s">
        <v>172</v>
      </c>
      <c r="BM91" s="128" t="s">
        <v>188</v>
      </c>
    </row>
    <row r="92" spans="2:65" s="139" customFormat="1" ht="11.25" x14ac:dyDescent="0.25">
      <c r="B92" s="138"/>
      <c r="D92" s="132" t="s">
        <v>100</v>
      </c>
      <c r="E92" s="140" t="s">
        <v>5</v>
      </c>
      <c r="F92" s="141" t="s">
        <v>174</v>
      </c>
      <c r="H92" s="142">
        <v>1</v>
      </c>
      <c r="I92" s="143"/>
      <c r="L92" s="138"/>
      <c r="M92" s="144"/>
      <c r="T92" s="145"/>
      <c r="AT92" s="140" t="s">
        <v>100</v>
      </c>
      <c r="AU92" s="140" t="s">
        <v>60</v>
      </c>
      <c r="AV92" s="139" t="s">
        <v>62</v>
      </c>
      <c r="AW92" s="139" t="s">
        <v>27</v>
      </c>
      <c r="AX92" s="139" t="s">
        <v>60</v>
      </c>
      <c r="AY92" s="140" t="s">
        <v>93</v>
      </c>
    </row>
    <row r="93" spans="2:65" s="16" customFormat="1" ht="16.5" customHeight="1" x14ac:dyDescent="0.25">
      <c r="B93" s="116"/>
      <c r="C93" s="117" t="s">
        <v>125</v>
      </c>
      <c r="D93" s="117" t="s">
        <v>94</v>
      </c>
      <c r="E93" s="118" t="s">
        <v>189</v>
      </c>
      <c r="F93" s="119" t="s">
        <v>190</v>
      </c>
      <c r="G93" s="120" t="s">
        <v>171</v>
      </c>
      <c r="H93" s="121">
        <v>1</v>
      </c>
      <c r="I93" s="122">
        <v>0</v>
      </c>
      <c r="J93" s="123">
        <f>ROUND(I93*H93,2)</f>
        <v>0</v>
      </c>
      <c r="K93" s="119"/>
      <c r="L93" s="15"/>
      <c r="M93" s="124" t="s">
        <v>5</v>
      </c>
      <c r="N93" s="125" t="s">
        <v>36</v>
      </c>
      <c r="P93" s="126">
        <f>O93*H93</f>
        <v>0</v>
      </c>
      <c r="Q93" s="126">
        <v>0</v>
      </c>
      <c r="R93" s="126">
        <f>Q93*H93</f>
        <v>0</v>
      </c>
      <c r="S93" s="126">
        <v>0</v>
      </c>
      <c r="T93" s="127">
        <f>S93*H93</f>
        <v>0</v>
      </c>
      <c r="AR93" s="128" t="s">
        <v>172</v>
      </c>
      <c r="AT93" s="128" t="s">
        <v>94</v>
      </c>
      <c r="AU93" s="128" t="s">
        <v>60</v>
      </c>
      <c r="AY93" s="2" t="s">
        <v>93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2" t="s">
        <v>60</v>
      </c>
      <c r="BK93" s="129">
        <f>ROUND(I93*H93,2)</f>
        <v>0</v>
      </c>
      <c r="BL93" s="2" t="s">
        <v>172</v>
      </c>
      <c r="BM93" s="128" t="s">
        <v>191</v>
      </c>
    </row>
    <row r="94" spans="2:65" s="16" customFormat="1" ht="29.25" x14ac:dyDescent="0.25">
      <c r="B94" s="15"/>
      <c r="D94" s="132" t="s">
        <v>105</v>
      </c>
      <c r="F94" s="146" t="s">
        <v>192</v>
      </c>
      <c r="I94" s="60"/>
      <c r="L94" s="15"/>
      <c r="M94" s="147"/>
      <c r="T94" s="36"/>
      <c r="AT94" s="2" t="s">
        <v>105</v>
      </c>
      <c r="AU94" s="2" t="s">
        <v>60</v>
      </c>
    </row>
    <row r="95" spans="2:65" s="139" customFormat="1" ht="11.25" x14ac:dyDescent="0.25">
      <c r="B95" s="138"/>
      <c r="D95" s="132" t="s">
        <v>100</v>
      </c>
      <c r="E95" s="140" t="s">
        <v>5</v>
      </c>
      <c r="F95" s="141" t="s">
        <v>174</v>
      </c>
      <c r="H95" s="142">
        <v>1</v>
      </c>
      <c r="I95" s="143"/>
      <c r="L95" s="138"/>
      <c r="M95" s="144"/>
      <c r="T95" s="145"/>
      <c r="AT95" s="140" t="s">
        <v>100</v>
      </c>
      <c r="AU95" s="140" t="s">
        <v>60</v>
      </c>
      <c r="AV95" s="139" t="s">
        <v>62</v>
      </c>
      <c r="AW95" s="139" t="s">
        <v>27</v>
      </c>
      <c r="AX95" s="139" t="s">
        <v>60</v>
      </c>
      <c r="AY95" s="140" t="s">
        <v>93</v>
      </c>
    </row>
    <row r="96" spans="2:65" s="16" customFormat="1" ht="16.5" customHeight="1" x14ac:dyDescent="0.25">
      <c r="B96" s="116"/>
      <c r="C96" s="117" t="s">
        <v>131</v>
      </c>
      <c r="D96" s="117" t="s">
        <v>94</v>
      </c>
      <c r="E96" s="118" t="s">
        <v>193</v>
      </c>
      <c r="F96" s="119" t="s">
        <v>194</v>
      </c>
      <c r="G96" s="120" t="s">
        <v>171</v>
      </c>
      <c r="H96" s="121">
        <v>1</v>
      </c>
      <c r="I96" s="122">
        <v>0</v>
      </c>
      <c r="J96" s="123">
        <f>ROUND(I96*H96,2)</f>
        <v>0</v>
      </c>
      <c r="K96" s="119"/>
      <c r="L96" s="15"/>
      <c r="M96" s="124" t="s">
        <v>5</v>
      </c>
      <c r="N96" s="125" t="s">
        <v>36</v>
      </c>
      <c r="P96" s="126">
        <f>O96*H96</f>
        <v>0</v>
      </c>
      <c r="Q96" s="126">
        <v>0</v>
      </c>
      <c r="R96" s="126">
        <f>Q96*H96</f>
        <v>0</v>
      </c>
      <c r="S96" s="126">
        <v>0</v>
      </c>
      <c r="T96" s="127">
        <f>S96*H96</f>
        <v>0</v>
      </c>
      <c r="AR96" s="128" t="s">
        <v>172</v>
      </c>
      <c r="AT96" s="128" t="s">
        <v>94</v>
      </c>
      <c r="AU96" s="128" t="s">
        <v>60</v>
      </c>
      <c r="AY96" s="2" t="s">
        <v>93</v>
      </c>
      <c r="BE96" s="129">
        <f>IF(N96="základní",J96,0)</f>
        <v>0</v>
      </c>
      <c r="BF96" s="129">
        <f>IF(N96="snížená",J96,0)</f>
        <v>0</v>
      </c>
      <c r="BG96" s="129">
        <f>IF(N96="zákl. přenesená",J96,0)</f>
        <v>0</v>
      </c>
      <c r="BH96" s="129">
        <f>IF(N96="sníž. přenesená",J96,0)</f>
        <v>0</v>
      </c>
      <c r="BI96" s="129">
        <f>IF(N96="nulová",J96,0)</f>
        <v>0</v>
      </c>
      <c r="BJ96" s="2" t="s">
        <v>60</v>
      </c>
      <c r="BK96" s="129">
        <f>ROUND(I96*H96,2)</f>
        <v>0</v>
      </c>
      <c r="BL96" s="2" t="s">
        <v>172</v>
      </c>
      <c r="BM96" s="128" t="s">
        <v>195</v>
      </c>
    </row>
    <row r="97" spans="2:65" s="139" customFormat="1" ht="11.25" x14ac:dyDescent="0.25">
      <c r="B97" s="138"/>
      <c r="D97" s="132" t="s">
        <v>100</v>
      </c>
      <c r="E97" s="140" t="s">
        <v>5</v>
      </c>
      <c r="F97" s="141" t="s">
        <v>174</v>
      </c>
      <c r="H97" s="142">
        <v>1</v>
      </c>
      <c r="I97" s="143"/>
      <c r="L97" s="138"/>
      <c r="M97" s="144"/>
      <c r="T97" s="145"/>
      <c r="AT97" s="140" t="s">
        <v>100</v>
      </c>
      <c r="AU97" s="140" t="s">
        <v>60</v>
      </c>
      <c r="AV97" s="139" t="s">
        <v>62</v>
      </c>
      <c r="AW97" s="139" t="s">
        <v>27</v>
      </c>
      <c r="AX97" s="139" t="s">
        <v>60</v>
      </c>
      <c r="AY97" s="140" t="s">
        <v>93</v>
      </c>
    </row>
    <row r="98" spans="2:65" s="16" customFormat="1" ht="16.5" customHeight="1" x14ac:dyDescent="0.25">
      <c r="B98" s="116"/>
      <c r="C98" s="117" t="s">
        <v>135</v>
      </c>
      <c r="D98" s="117" t="s">
        <v>94</v>
      </c>
      <c r="E98" s="118" t="s">
        <v>196</v>
      </c>
      <c r="F98" s="119" t="s">
        <v>197</v>
      </c>
      <c r="G98" s="120" t="s">
        <v>171</v>
      </c>
      <c r="H98" s="121">
        <v>1</v>
      </c>
      <c r="I98" s="122">
        <v>0</v>
      </c>
      <c r="J98" s="123">
        <f>ROUND(I98*H98,2)</f>
        <v>0</v>
      </c>
      <c r="K98" s="119"/>
      <c r="L98" s="15"/>
      <c r="M98" s="124" t="s">
        <v>5</v>
      </c>
      <c r="N98" s="125" t="s">
        <v>36</v>
      </c>
      <c r="P98" s="126">
        <f>O98*H98</f>
        <v>0</v>
      </c>
      <c r="Q98" s="126">
        <v>0</v>
      </c>
      <c r="R98" s="126">
        <f>Q98*H98</f>
        <v>0</v>
      </c>
      <c r="S98" s="126">
        <v>0</v>
      </c>
      <c r="T98" s="127">
        <f>S98*H98</f>
        <v>0</v>
      </c>
      <c r="AR98" s="128" t="s">
        <v>172</v>
      </c>
      <c r="AT98" s="128" t="s">
        <v>94</v>
      </c>
      <c r="AU98" s="128" t="s">
        <v>60</v>
      </c>
      <c r="AY98" s="2" t="s">
        <v>93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2" t="s">
        <v>60</v>
      </c>
      <c r="BK98" s="129">
        <f>ROUND(I98*H98,2)</f>
        <v>0</v>
      </c>
      <c r="BL98" s="2" t="s">
        <v>172</v>
      </c>
      <c r="BM98" s="128" t="s">
        <v>198</v>
      </c>
    </row>
    <row r="99" spans="2:65" s="139" customFormat="1" ht="11.25" x14ac:dyDescent="0.25">
      <c r="B99" s="138"/>
      <c r="D99" s="132" t="s">
        <v>100</v>
      </c>
      <c r="E99" s="140" t="s">
        <v>5</v>
      </c>
      <c r="F99" s="141" t="s">
        <v>174</v>
      </c>
      <c r="H99" s="142">
        <v>1</v>
      </c>
      <c r="I99" s="143"/>
      <c r="L99" s="138"/>
      <c r="M99" s="144"/>
      <c r="T99" s="145"/>
      <c r="AT99" s="140" t="s">
        <v>100</v>
      </c>
      <c r="AU99" s="140" t="s">
        <v>60</v>
      </c>
      <c r="AV99" s="139" t="s">
        <v>62</v>
      </c>
      <c r="AW99" s="139" t="s">
        <v>27</v>
      </c>
      <c r="AX99" s="139" t="s">
        <v>60</v>
      </c>
      <c r="AY99" s="140" t="s">
        <v>93</v>
      </c>
    </row>
    <row r="100" spans="2:65" s="16" customFormat="1" ht="16.5" customHeight="1" x14ac:dyDescent="0.25">
      <c r="B100" s="116"/>
      <c r="C100" s="117" t="s">
        <v>139</v>
      </c>
      <c r="D100" s="117" t="s">
        <v>94</v>
      </c>
      <c r="E100" s="118" t="s">
        <v>199</v>
      </c>
      <c r="F100" s="119" t="s">
        <v>200</v>
      </c>
      <c r="G100" s="120" t="s">
        <v>171</v>
      </c>
      <c r="H100" s="121">
        <v>1</v>
      </c>
      <c r="I100" s="122">
        <v>0</v>
      </c>
      <c r="J100" s="123">
        <f>ROUND(I100*H100,2)</f>
        <v>0</v>
      </c>
      <c r="K100" s="119"/>
      <c r="L100" s="15"/>
      <c r="M100" s="124" t="s">
        <v>5</v>
      </c>
      <c r="N100" s="125" t="s">
        <v>36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172</v>
      </c>
      <c r="AT100" s="128" t="s">
        <v>94</v>
      </c>
      <c r="AU100" s="128" t="s">
        <v>60</v>
      </c>
      <c r="AY100" s="2" t="s">
        <v>93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2" t="s">
        <v>60</v>
      </c>
      <c r="BK100" s="129">
        <f>ROUND(I100*H100,2)</f>
        <v>0</v>
      </c>
      <c r="BL100" s="2" t="s">
        <v>172</v>
      </c>
      <c r="BM100" s="128" t="s">
        <v>201</v>
      </c>
    </row>
    <row r="101" spans="2:65" s="139" customFormat="1" ht="11.25" x14ac:dyDescent="0.25">
      <c r="B101" s="138"/>
      <c r="D101" s="132" t="s">
        <v>100</v>
      </c>
      <c r="E101" s="140" t="s">
        <v>5</v>
      </c>
      <c r="F101" s="141" t="s">
        <v>174</v>
      </c>
      <c r="H101" s="142">
        <v>1</v>
      </c>
      <c r="I101" s="143"/>
      <c r="L101" s="138"/>
      <c r="M101" s="144"/>
      <c r="T101" s="145"/>
      <c r="AT101" s="140" t="s">
        <v>100</v>
      </c>
      <c r="AU101" s="140" t="s">
        <v>60</v>
      </c>
      <c r="AV101" s="139" t="s">
        <v>62</v>
      </c>
      <c r="AW101" s="139" t="s">
        <v>27</v>
      </c>
      <c r="AX101" s="139" t="s">
        <v>60</v>
      </c>
      <c r="AY101" s="140" t="s">
        <v>93</v>
      </c>
    </row>
    <row r="102" spans="2:65" s="16" customFormat="1" ht="16.5" customHeight="1" x14ac:dyDescent="0.25">
      <c r="B102" s="116"/>
      <c r="C102" s="117" t="s">
        <v>146</v>
      </c>
      <c r="D102" s="117" t="s">
        <v>94</v>
      </c>
      <c r="E102" s="118" t="s">
        <v>202</v>
      </c>
      <c r="F102" s="119" t="s">
        <v>203</v>
      </c>
      <c r="G102" s="120" t="s">
        <v>171</v>
      </c>
      <c r="H102" s="121">
        <v>1</v>
      </c>
      <c r="I102" s="122">
        <v>0</v>
      </c>
      <c r="J102" s="123">
        <f>ROUND(I102*H102,2)</f>
        <v>0</v>
      </c>
      <c r="K102" s="119"/>
      <c r="L102" s="15"/>
      <c r="M102" s="124" t="s">
        <v>5</v>
      </c>
      <c r="N102" s="125" t="s">
        <v>36</v>
      </c>
      <c r="P102" s="126">
        <f>O102*H102</f>
        <v>0</v>
      </c>
      <c r="Q102" s="126">
        <v>0</v>
      </c>
      <c r="R102" s="126">
        <f>Q102*H102</f>
        <v>0</v>
      </c>
      <c r="S102" s="126">
        <v>0</v>
      </c>
      <c r="T102" s="127">
        <f>S102*H102</f>
        <v>0</v>
      </c>
      <c r="AR102" s="128" t="s">
        <v>172</v>
      </c>
      <c r="AT102" s="128" t="s">
        <v>94</v>
      </c>
      <c r="AU102" s="128" t="s">
        <v>60</v>
      </c>
      <c r="AY102" s="2" t="s">
        <v>93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2" t="s">
        <v>60</v>
      </c>
      <c r="BK102" s="129">
        <f>ROUND(I102*H102,2)</f>
        <v>0</v>
      </c>
      <c r="BL102" s="2" t="s">
        <v>172</v>
      </c>
      <c r="BM102" s="128" t="s">
        <v>204</v>
      </c>
    </row>
    <row r="103" spans="2:65" s="139" customFormat="1" ht="11.25" x14ac:dyDescent="0.25">
      <c r="B103" s="138"/>
      <c r="D103" s="132" t="s">
        <v>100</v>
      </c>
      <c r="E103" s="140" t="s">
        <v>5</v>
      </c>
      <c r="F103" s="141" t="s">
        <v>174</v>
      </c>
      <c r="H103" s="142">
        <v>1</v>
      </c>
      <c r="I103" s="143"/>
      <c r="L103" s="138"/>
      <c r="M103" s="144"/>
      <c r="T103" s="145"/>
      <c r="AT103" s="140" t="s">
        <v>100</v>
      </c>
      <c r="AU103" s="140" t="s">
        <v>60</v>
      </c>
      <c r="AV103" s="139" t="s">
        <v>62</v>
      </c>
      <c r="AW103" s="139" t="s">
        <v>27</v>
      </c>
      <c r="AX103" s="139" t="s">
        <v>60</v>
      </c>
      <c r="AY103" s="140" t="s">
        <v>93</v>
      </c>
    </row>
    <row r="104" spans="2:65" s="16" customFormat="1" ht="16.5" customHeight="1" x14ac:dyDescent="0.25">
      <c r="B104" s="116"/>
      <c r="C104" s="117" t="s">
        <v>162</v>
      </c>
      <c r="D104" s="117" t="s">
        <v>94</v>
      </c>
      <c r="E104" s="118" t="s">
        <v>205</v>
      </c>
      <c r="F104" s="119" t="s">
        <v>206</v>
      </c>
      <c r="G104" s="120" t="s">
        <v>171</v>
      </c>
      <c r="H104" s="121">
        <v>1</v>
      </c>
      <c r="I104" s="122">
        <v>0</v>
      </c>
      <c r="J104" s="123">
        <f>ROUND(I104*H104,2)</f>
        <v>0</v>
      </c>
      <c r="K104" s="119"/>
      <c r="L104" s="15"/>
      <c r="M104" s="124" t="s">
        <v>5</v>
      </c>
      <c r="N104" s="125" t="s">
        <v>36</v>
      </c>
      <c r="P104" s="126">
        <f>O104*H104</f>
        <v>0</v>
      </c>
      <c r="Q104" s="126">
        <v>0</v>
      </c>
      <c r="R104" s="126">
        <f>Q104*H104</f>
        <v>0</v>
      </c>
      <c r="S104" s="126">
        <v>0</v>
      </c>
      <c r="T104" s="127">
        <f>S104*H104</f>
        <v>0</v>
      </c>
      <c r="AR104" s="128" t="s">
        <v>172</v>
      </c>
      <c r="AT104" s="128" t="s">
        <v>94</v>
      </c>
      <c r="AU104" s="128" t="s">
        <v>60</v>
      </c>
      <c r="AY104" s="2" t="s">
        <v>93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2" t="s">
        <v>60</v>
      </c>
      <c r="BK104" s="129">
        <f>ROUND(I104*H104,2)</f>
        <v>0</v>
      </c>
      <c r="BL104" s="2" t="s">
        <v>172</v>
      </c>
      <c r="BM104" s="128" t="s">
        <v>207</v>
      </c>
    </row>
    <row r="105" spans="2:65" s="139" customFormat="1" ht="11.25" x14ac:dyDescent="0.25">
      <c r="B105" s="138"/>
      <c r="D105" s="132" t="s">
        <v>100</v>
      </c>
      <c r="E105" s="140" t="s">
        <v>5</v>
      </c>
      <c r="F105" s="141" t="s">
        <v>174</v>
      </c>
      <c r="H105" s="142">
        <v>1</v>
      </c>
      <c r="I105" s="143"/>
      <c r="L105" s="138"/>
      <c r="M105" s="144"/>
      <c r="T105" s="145"/>
      <c r="AT105" s="140" t="s">
        <v>100</v>
      </c>
      <c r="AU105" s="140" t="s">
        <v>60</v>
      </c>
      <c r="AV105" s="139" t="s">
        <v>62</v>
      </c>
      <c r="AW105" s="139" t="s">
        <v>27</v>
      </c>
      <c r="AX105" s="139" t="s">
        <v>60</v>
      </c>
      <c r="AY105" s="140" t="s">
        <v>93</v>
      </c>
    </row>
    <row r="106" spans="2:65" s="16" customFormat="1" ht="16.5" customHeight="1" x14ac:dyDescent="0.25">
      <c r="B106" s="116"/>
      <c r="C106" s="117" t="s">
        <v>91</v>
      </c>
      <c r="D106" s="117" t="s">
        <v>94</v>
      </c>
      <c r="E106" s="118" t="s">
        <v>208</v>
      </c>
      <c r="F106" s="119" t="s">
        <v>209</v>
      </c>
      <c r="G106" s="120" t="s">
        <v>171</v>
      </c>
      <c r="H106" s="121">
        <v>1</v>
      </c>
      <c r="I106" s="122">
        <v>0</v>
      </c>
      <c r="J106" s="123">
        <f>ROUND(I106*H106,2)</f>
        <v>0</v>
      </c>
      <c r="K106" s="119"/>
      <c r="L106" s="15"/>
      <c r="M106" s="124" t="s">
        <v>5</v>
      </c>
      <c r="N106" s="125" t="s">
        <v>36</v>
      </c>
      <c r="P106" s="126">
        <f>O106*H106</f>
        <v>0</v>
      </c>
      <c r="Q106" s="126">
        <v>0</v>
      </c>
      <c r="R106" s="126">
        <f>Q106*H106</f>
        <v>0</v>
      </c>
      <c r="S106" s="126">
        <v>0</v>
      </c>
      <c r="T106" s="127">
        <f>S106*H106</f>
        <v>0</v>
      </c>
      <c r="AR106" s="128" t="s">
        <v>172</v>
      </c>
      <c r="AT106" s="128" t="s">
        <v>94</v>
      </c>
      <c r="AU106" s="128" t="s">
        <v>60</v>
      </c>
      <c r="AY106" s="2" t="s">
        <v>93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2" t="s">
        <v>60</v>
      </c>
      <c r="BK106" s="129">
        <f>ROUND(I106*H106,2)</f>
        <v>0</v>
      </c>
      <c r="BL106" s="2" t="s">
        <v>172</v>
      </c>
      <c r="BM106" s="128" t="s">
        <v>210</v>
      </c>
    </row>
    <row r="107" spans="2:65" s="139" customFormat="1" ht="11.25" x14ac:dyDescent="0.25">
      <c r="B107" s="138"/>
      <c r="D107" s="132" t="s">
        <v>100</v>
      </c>
      <c r="E107" s="140" t="s">
        <v>5</v>
      </c>
      <c r="F107" s="141" t="s">
        <v>174</v>
      </c>
      <c r="H107" s="142">
        <v>1</v>
      </c>
      <c r="I107" s="143"/>
      <c r="L107" s="138"/>
      <c r="M107" s="144"/>
      <c r="T107" s="145"/>
      <c r="AT107" s="140" t="s">
        <v>100</v>
      </c>
      <c r="AU107" s="140" t="s">
        <v>60</v>
      </c>
      <c r="AV107" s="139" t="s">
        <v>62</v>
      </c>
      <c r="AW107" s="139" t="s">
        <v>27</v>
      </c>
      <c r="AX107" s="139" t="s">
        <v>60</v>
      </c>
      <c r="AY107" s="140" t="s">
        <v>93</v>
      </c>
    </row>
    <row r="108" spans="2:65" s="16" customFormat="1" ht="16.5" customHeight="1" x14ac:dyDescent="0.25">
      <c r="B108" s="116"/>
      <c r="C108" s="117" t="s">
        <v>163</v>
      </c>
      <c r="D108" s="117" t="s">
        <v>94</v>
      </c>
      <c r="E108" s="118" t="s">
        <v>211</v>
      </c>
      <c r="F108" s="119" t="s">
        <v>212</v>
      </c>
      <c r="G108" s="120" t="s">
        <v>171</v>
      </c>
      <c r="H108" s="121">
        <v>1</v>
      </c>
      <c r="I108" s="122">
        <v>0</v>
      </c>
      <c r="J108" s="123">
        <f>ROUND(I108*H108,2)</f>
        <v>0</v>
      </c>
      <c r="K108" s="119"/>
      <c r="L108" s="15"/>
      <c r="M108" s="124" t="s">
        <v>5</v>
      </c>
      <c r="N108" s="125" t="s">
        <v>36</v>
      </c>
      <c r="P108" s="126">
        <f>O108*H108</f>
        <v>0</v>
      </c>
      <c r="Q108" s="126">
        <v>0</v>
      </c>
      <c r="R108" s="126">
        <f>Q108*H108</f>
        <v>0</v>
      </c>
      <c r="S108" s="126">
        <v>0</v>
      </c>
      <c r="T108" s="127">
        <f>S108*H108</f>
        <v>0</v>
      </c>
      <c r="AR108" s="128" t="s">
        <v>172</v>
      </c>
      <c r="AT108" s="128" t="s">
        <v>94</v>
      </c>
      <c r="AU108" s="128" t="s">
        <v>60</v>
      </c>
      <c r="AY108" s="2" t="s">
        <v>93</v>
      </c>
      <c r="BE108" s="129">
        <f>IF(N108="základní",J108,0)</f>
        <v>0</v>
      </c>
      <c r="BF108" s="129">
        <f>IF(N108="snížená",J108,0)</f>
        <v>0</v>
      </c>
      <c r="BG108" s="129">
        <f>IF(N108="zákl. přenesená",J108,0)</f>
        <v>0</v>
      </c>
      <c r="BH108" s="129">
        <f>IF(N108="sníž. přenesená",J108,0)</f>
        <v>0</v>
      </c>
      <c r="BI108" s="129">
        <f>IF(N108="nulová",J108,0)</f>
        <v>0</v>
      </c>
      <c r="BJ108" s="2" t="s">
        <v>60</v>
      </c>
      <c r="BK108" s="129">
        <f>ROUND(I108*H108,2)</f>
        <v>0</v>
      </c>
      <c r="BL108" s="2" t="s">
        <v>172</v>
      </c>
      <c r="BM108" s="128" t="s">
        <v>213</v>
      </c>
    </row>
    <row r="109" spans="2:65" s="139" customFormat="1" ht="11.25" x14ac:dyDescent="0.25">
      <c r="B109" s="138"/>
      <c r="D109" s="132" t="s">
        <v>100</v>
      </c>
      <c r="E109" s="140" t="s">
        <v>5</v>
      </c>
      <c r="F109" s="141" t="s">
        <v>174</v>
      </c>
      <c r="H109" s="142">
        <v>1</v>
      </c>
      <c r="I109" s="143"/>
      <c r="L109" s="138"/>
      <c r="M109" s="144"/>
      <c r="T109" s="145"/>
      <c r="AT109" s="140" t="s">
        <v>100</v>
      </c>
      <c r="AU109" s="140" t="s">
        <v>60</v>
      </c>
      <c r="AV109" s="139" t="s">
        <v>62</v>
      </c>
      <c r="AW109" s="139" t="s">
        <v>27</v>
      </c>
      <c r="AX109" s="139" t="s">
        <v>60</v>
      </c>
      <c r="AY109" s="140" t="s">
        <v>93</v>
      </c>
    </row>
    <row r="110" spans="2:65" s="16" customFormat="1" ht="16.5" customHeight="1" x14ac:dyDescent="0.25">
      <c r="B110" s="116"/>
      <c r="C110" s="117" t="s">
        <v>164</v>
      </c>
      <c r="D110" s="117" t="s">
        <v>94</v>
      </c>
      <c r="E110" s="118" t="s">
        <v>214</v>
      </c>
      <c r="F110" s="119" t="s">
        <v>215</v>
      </c>
      <c r="G110" s="120" t="s">
        <v>171</v>
      </c>
      <c r="H110" s="121">
        <v>1</v>
      </c>
      <c r="I110" s="122">
        <v>0</v>
      </c>
      <c r="J110" s="123">
        <f>ROUND(I110*H110,2)</f>
        <v>0</v>
      </c>
      <c r="K110" s="119"/>
      <c r="L110" s="15"/>
      <c r="M110" s="124" t="s">
        <v>5</v>
      </c>
      <c r="N110" s="125" t="s">
        <v>36</v>
      </c>
      <c r="P110" s="126">
        <f>O110*H110</f>
        <v>0</v>
      </c>
      <c r="Q110" s="126">
        <v>0</v>
      </c>
      <c r="R110" s="126">
        <f>Q110*H110</f>
        <v>0</v>
      </c>
      <c r="S110" s="126">
        <v>0</v>
      </c>
      <c r="T110" s="127">
        <f>S110*H110</f>
        <v>0</v>
      </c>
      <c r="AR110" s="128" t="s">
        <v>172</v>
      </c>
      <c r="AT110" s="128" t="s">
        <v>94</v>
      </c>
      <c r="AU110" s="128" t="s">
        <v>60</v>
      </c>
      <c r="AY110" s="2" t="s">
        <v>93</v>
      </c>
      <c r="BE110" s="129">
        <f>IF(N110="základní",J110,0)</f>
        <v>0</v>
      </c>
      <c r="BF110" s="129">
        <f>IF(N110="snížená",J110,0)</f>
        <v>0</v>
      </c>
      <c r="BG110" s="129">
        <f>IF(N110="zákl. přenesená",J110,0)</f>
        <v>0</v>
      </c>
      <c r="BH110" s="129">
        <f>IF(N110="sníž. přenesená",J110,0)</f>
        <v>0</v>
      </c>
      <c r="BI110" s="129">
        <f>IF(N110="nulová",J110,0)</f>
        <v>0</v>
      </c>
      <c r="BJ110" s="2" t="s">
        <v>60</v>
      </c>
      <c r="BK110" s="129">
        <f>ROUND(I110*H110,2)</f>
        <v>0</v>
      </c>
      <c r="BL110" s="2" t="s">
        <v>172</v>
      </c>
      <c r="BM110" s="128" t="s">
        <v>216</v>
      </c>
    </row>
    <row r="111" spans="2:65" s="139" customFormat="1" ht="11.25" x14ac:dyDescent="0.25">
      <c r="B111" s="138"/>
      <c r="D111" s="132" t="s">
        <v>100</v>
      </c>
      <c r="E111" s="140" t="s">
        <v>5</v>
      </c>
      <c r="F111" s="141" t="s">
        <v>174</v>
      </c>
      <c r="H111" s="142">
        <v>1</v>
      </c>
      <c r="I111" s="143"/>
      <c r="L111" s="138"/>
      <c r="M111" s="148"/>
      <c r="N111" s="149"/>
      <c r="O111" s="149"/>
      <c r="P111" s="149"/>
      <c r="Q111" s="149"/>
      <c r="R111" s="149"/>
      <c r="S111" s="149"/>
      <c r="T111" s="150"/>
      <c r="AT111" s="140" t="s">
        <v>100</v>
      </c>
      <c r="AU111" s="140" t="s">
        <v>60</v>
      </c>
      <c r="AV111" s="139" t="s">
        <v>62</v>
      </c>
      <c r="AW111" s="139" t="s">
        <v>27</v>
      </c>
      <c r="AX111" s="139" t="s">
        <v>60</v>
      </c>
      <c r="AY111" s="140" t="s">
        <v>93</v>
      </c>
    </row>
    <row r="112" spans="2:65" s="16" customFormat="1" ht="6.95" customHeight="1" x14ac:dyDescent="0.25">
      <c r="B112" s="25"/>
      <c r="C112" s="26"/>
      <c r="D112" s="26"/>
      <c r="E112" s="26"/>
      <c r="F112" s="26"/>
      <c r="G112" s="26"/>
      <c r="H112" s="26"/>
      <c r="I112" s="81"/>
      <c r="J112" s="26"/>
      <c r="K112" s="26"/>
      <c r="L112" s="15"/>
    </row>
  </sheetData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komunikace I. etapa</vt:lpstr>
      <vt:lpstr>VRN I. etapa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Veronika Hermachová</cp:lastModifiedBy>
  <cp:lastPrinted>2024-09-02T13:13:21Z</cp:lastPrinted>
  <dcterms:created xsi:type="dcterms:W3CDTF">2021-10-05T22:47:58Z</dcterms:created>
  <dcterms:modified xsi:type="dcterms:W3CDTF">2024-09-18T15:29:53Z</dcterms:modified>
</cp:coreProperties>
</file>