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Komunikace" sheetId="2" r:id="rId2"/>
    <sheet name="02 - vedlejší náklady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Komunikace'!$C$120:$K$147</definedName>
    <definedName name="_xlnm.Print_Area" localSheetId="1">'01 - Komunikace'!$C$4:$J$76,'01 - Komunikace'!$C$82:$J$102,'01 - Komunikace'!$C$108:$J$147</definedName>
    <definedName name="_xlnm.Print_Titles" localSheetId="1">'01 - Komunikace'!$120:$120</definedName>
    <definedName name="_xlnm._FilterDatabase" localSheetId="2" hidden="1">'02 - vedlejší náklady'!$C$119:$K$131</definedName>
    <definedName name="_xlnm.Print_Area" localSheetId="2">'02 - vedlejší náklady'!$C$4:$J$76,'02 - vedlejší náklady'!$C$82:$J$101,'02 - vedlejší náklady'!$C$107:$J$131</definedName>
    <definedName name="_xlnm.Print_Titles" localSheetId="2">'02 - vedlejší náklady'!$119:$119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31"/>
  <c r="BH131"/>
  <c r="BG131"/>
  <c r="BF131"/>
  <c r="T131"/>
  <c r="T130"/>
  <c r="R131"/>
  <c r="R130"/>
  <c r="P131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F114"/>
  <c r="E112"/>
  <c r="F89"/>
  <c r="E87"/>
  <c r="J24"/>
  <c r="E24"/>
  <c r="J117"/>
  <c r="J23"/>
  <c r="J21"/>
  <c r="E21"/>
  <c r="J116"/>
  <c r="J20"/>
  <c r="J18"/>
  <c r="E18"/>
  <c r="F117"/>
  <c r="J17"/>
  <c r="J15"/>
  <c r="E15"/>
  <c r="F116"/>
  <c r="J14"/>
  <c r="J12"/>
  <c r="J114"/>
  <c r="E7"/>
  <c r="E85"/>
  <c i="2" r="J37"/>
  <c r="J36"/>
  <c i="1" r="AY95"/>
  <c i="2" r="J35"/>
  <c i="1" r="AX95"/>
  <c i="2"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F115"/>
  <c r="E113"/>
  <c r="F89"/>
  <c r="E87"/>
  <c r="J24"/>
  <c r="E24"/>
  <c r="J118"/>
  <c r="J23"/>
  <c r="J21"/>
  <c r="E21"/>
  <c r="J117"/>
  <c r="J20"/>
  <c r="J18"/>
  <c r="E18"/>
  <c r="F92"/>
  <c r="J17"/>
  <c r="J15"/>
  <c r="E15"/>
  <c r="F91"/>
  <c r="J14"/>
  <c r="J12"/>
  <c r="J115"/>
  <c r="E7"/>
  <c r="E111"/>
  <c i="1" r="L90"/>
  <c r="AM90"/>
  <c r="AM89"/>
  <c r="L89"/>
  <c r="AM87"/>
  <c r="L87"/>
  <c r="L85"/>
  <c r="L84"/>
  <c i="2" r="J146"/>
  <c r="J144"/>
  <c r="BK141"/>
  <c r="J138"/>
  <c r="J136"/>
  <c r="BK134"/>
  <c r="J131"/>
  <c r="J129"/>
  <c r="BK125"/>
  <c i="1" r="AS94"/>
  <c i="2" r="J141"/>
  <c r="J139"/>
  <c r="J137"/>
  <c r="J134"/>
  <c r="J133"/>
  <c r="BK128"/>
  <c r="J125"/>
  <c i="3" r="J128"/>
  <c r="J125"/>
  <c r="BK131"/>
  <c r="BK128"/>
  <c r="BK125"/>
  <c i="2" r="BK147"/>
  <c r="BK139"/>
  <c r="BK135"/>
  <c r="J128"/>
  <c r="J147"/>
  <c r="BK144"/>
  <c r="BK136"/>
  <c r="BK130"/>
  <c i="3" r="J131"/>
  <c r="BK124"/>
  <c r="J124"/>
  <c i="2" r="BK145"/>
  <c r="BK143"/>
  <c r="BK140"/>
  <c r="BK137"/>
  <c r="BK133"/>
  <c r="J130"/>
  <c r="BK127"/>
  <c r="BK124"/>
  <c r="BK146"/>
  <c r="J145"/>
  <c r="J143"/>
  <c r="J140"/>
  <c r="BK138"/>
  <c r="J135"/>
  <c r="BK131"/>
  <c r="BK129"/>
  <c r="J127"/>
  <c r="J124"/>
  <c i="3" r="J129"/>
  <c r="J126"/>
  <c r="J123"/>
  <c r="BK129"/>
  <c r="BK126"/>
  <c r="BK123"/>
  <c i="2" l="1" r="BK123"/>
  <c r="J123"/>
  <c r="J98"/>
  <c r="T123"/>
  <c r="P126"/>
  <c r="BK132"/>
  <c r="J132"/>
  <c r="J100"/>
  <c r="R132"/>
  <c r="R142"/>
  <c r="R123"/>
  <c r="T126"/>
  <c r="BK142"/>
  <c r="J142"/>
  <c r="J101"/>
  <c i="3" r="P122"/>
  <c r="BK127"/>
  <c r="J127"/>
  <c r="J99"/>
  <c r="R127"/>
  <c i="2" r="P123"/>
  <c r="BK126"/>
  <c r="J126"/>
  <c r="J99"/>
  <c r="R126"/>
  <c r="P132"/>
  <c r="T132"/>
  <c r="P142"/>
  <c r="T142"/>
  <c i="3" r="BK122"/>
  <c r="J122"/>
  <c r="J98"/>
  <c r="R122"/>
  <c r="R121"/>
  <c r="R120"/>
  <c r="T122"/>
  <c r="P127"/>
  <c r="T127"/>
  <c r="BK130"/>
  <c r="J130"/>
  <c r="J100"/>
  <c r="F91"/>
  <c r="F92"/>
  <c r="E110"/>
  <c r="BE124"/>
  <c r="BE125"/>
  <c r="BE128"/>
  <c r="BE131"/>
  <c r="J89"/>
  <c r="J91"/>
  <c r="J92"/>
  <c r="BE123"/>
  <c r="BE126"/>
  <c r="BE129"/>
  <c i="2" r="E85"/>
  <c r="J89"/>
  <c r="J91"/>
  <c r="J92"/>
  <c r="F117"/>
  <c r="F118"/>
  <c r="BE124"/>
  <c r="BE125"/>
  <c r="BE127"/>
  <c r="BE129"/>
  <c r="BE130"/>
  <c r="BE137"/>
  <c r="BE138"/>
  <c r="BE140"/>
  <c r="BE141"/>
  <c r="BE143"/>
  <c r="BE128"/>
  <c r="BE131"/>
  <c r="BE133"/>
  <c r="BE134"/>
  <c r="BE135"/>
  <c r="BE136"/>
  <c r="BE139"/>
  <c r="BE144"/>
  <c r="BE145"/>
  <c r="BE146"/>
  <c r="BE147"/>
  <c r="F34"/>
  <c i="1" r="BA95"/>
  <c i="3" r="F34"/>
  <c i="1" r="BA96"/>
  <c i="2" r="F36"/>
  <c i="1" r="BC95"/>
  <c i="2" r="F35"/>
  <c i="1" r="BB95"/>
  <c i="3" r="J34"/>
  <c i="1" r="AW96"/>
  <c i="3" r="F35"/>
  <c i="1" r="BB96"/>
  <c i="2" r="J34"/>
  <c i="1" r="AW95"/>
  <c i="2" r="F37"/>
  <c i="1" r="BD95"/>
  <c i="3" r="F37"/>
  <c i="1" r="BD96"/>
  <c i="3" r="F36"/>
  <c i="1" r="BC96"/>
  <c i="3" l="1" r="T121"/>
  <c r="T120"/>
  <c i="2" r="P122"/>
  <c r="P121"/>
  <c i="1" r="AU95"/>
  <c i="2" r="R122"/>
  <c r="R121"/>
  <c r="T122"/>
  <c r="T121"/>
  <c i="3" r="P121"/>
  <c r="P120"/>
  <c i="1" r="AU96"/>
  <c i="3" r="BK121"/>
  <c r="J121"/>
  <c r="J97"/>
  <c i="2" r="BK122"/>
  <c r="J122"/>
  <c r="J97"/>
  <c r="F33"/>
  <c i="1" r="AZ95"/>
  <c r="BD94"/>
  <c r="W33"/>
  <c r="BB94"/>
  <c r="W31"/>
  <c r="BA94"/>
  <c r="W30"/>
  <c i="3" r="J33"/>
  <c i="1" r="AV96"/>
  <c r="AT96"/>
  <c i="2" r="J33"/>
  <c i="1" r="AV95"/>
  <c r="AT95"/>
  <c r="BC94"/>
  <c r="AY94"/>
  <c i="3" r="F33"/>
  <c i="1" r="AZ96"/>
  <c i="2" l="1" r="BK121"/>
  <c r="J121"/>
  <c r="J96"/>
  <c i="3" r="BK120"/>
  <c r="J120"/>
  <c i="1" r="AU94"/>
  <c i="3" r="J30"/>
  <c i="1" r="AG96"/>
  <c r="AZ94"/>
  <c r="W29"/>
  <c r="AX94"/>
  <c r="AW94"/>
  <c r="AK30"/>
  <c r="W32"/>
  <c i="3" l="1" r="J39"/>
  <c r="J96"/>
  <c i="1" r="AN96"/>
  <c i="2" r="J30"/>
  <c i="1" r="AG95"/>
  <c r="AG94"/>
  <c r="AK26"/>
  <c r="AV94"/>
  <c r="AK29"/>
  <c r="AK35"/>
  <c i="2" l="1" r="J39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<sst xmlns="http://schemas.openxmlformats.org/spreadsheetml/2006/main">
  <si>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</si>
  <si>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</si>
  <si>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</si>
  <si>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</si>
  <si>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{b817ddf2-f0eb-417e-963a-478e6cc00ef3}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</si>
  <si>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</si>
  <si>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</si>
  <si>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</si>
  <si>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</si>
  <si>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</si>
  <si>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</si>
  <si>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</si>
  <si>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</si>
  <si>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</si>
  <si>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2493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</si>
  <si>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</si>
  <si>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</si>
  <si>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komunikace na p.č. 1326/2 v k.ú. Benátecká Vrutice</t>
  </si>
  <si>
    <t>KSO:</t>
  </si>
  <si>
    <t>CC-CZ:</t>
  </si>
  <si>
    <t>Místo:</t>
  </si>
  <si>
    <t>Milovice</t>
  </si>
  <si>
    <t>Datum:</t>
  </si>
  <si>
    <t>7. 6. 2023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</si>
  <si>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</si>
  <si>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</si>
  <si>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</si>
  <si>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</si>
  <si>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</si>
  <si>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</si>
  <si>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</si>
  <si>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</si>
  <si>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</si>
  <si>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</si>
  <si>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</si>
  <si>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</si>
  <si>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</si>
  <si>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</si>
  <si>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</si>
  <si>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</si>
  <si>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</si>
  <si>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</si>
  <si>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</si>
  <si>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</si>
  <si>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</si>
  <si>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</si>
  <si>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</si>
  <si>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</si>
  <si>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</si>
  <si>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</si>
  <si>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</si>
  <si>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</si>
  <si>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</si>
  <si>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</si>
  <si>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</si>
  <si>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</si>
  <si>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</si>
  <si>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</si>
  <si>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</si>
  <si>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</si>
  <si>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</si>
  <si>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</si>
  <si>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</si>
  <si>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</si>
  <si>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</si>
  <si>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</si>
  <si>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</si>
  <si>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</si>
  <si>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</si>
  <si>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</si>
  <si>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</si>
  <si>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</si>
  <si>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</si>
  <si>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</si>
  <si>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</si>
  <si>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</si>
  <si>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</si>
  <si>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</si>
  <si>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</si>
  <si>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</si>
  <si>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Komunikace</t>
  </si>
  <si>
    <t>STA</t>
  </si>
  <si>
    <t>1</t>
  </si>
  <si>
    <t>{5a9aaf50-5a39-47a3-a20e-1c28887c8476}</t>
  </si>
  <si>
    <t>2</t>
  </si>
  <si>
    <t>02</t>
  </si>
  <si>
    <t>vedlejší náklady</t>
  </si>
  <si>
    <t>{80d92f43-683d-4b4d-b994-e7469c7ce76c}</t>
  </si>
  <si>
    <t>KRYCÍ LIST SOUPISU PRACÍ</t>
  </si>
  <si>
    <t>Objekt:</t>
  </si>
  <si>
    <t>01 -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</si>
  <si>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</si>
  <si>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</si>
  <si>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</si>
  <si>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</si>
  <si>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</si>
  <si>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</si>
  <si>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</si>
  <si>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</si>
  <si>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</si>
  <si>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</si>
  <si>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</si>
  <si>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</si>
  <si>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</si>
  <si>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</si>
  <si>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</si>
  <si>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</si>
  <si>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</si>
  <si>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</si>
  <si>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</si>
  <si>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</si>
  <si>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</si>
  <si>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</si>
  <si>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</si>
  <si>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</si>
  <si>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</si>
  <si>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</si>
  <si>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</si>
  <si>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</si>
  <si>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113154253</t>
  </si>
  <si>
    <t>Frézování živičného krytu tl 50 mm pruh š 1 m pl do 1000 m2 s překážkami v trase</t>
  </si>
  <si>
    <t>m2</t>
  </si>
  <si>
    <t>4</t>
  </si>
  <si>
    <t>-564066712</t>
  </si>
  <si>
    <t>113202111</t>
  </si>
  <si>
    <t>Vytrhání obrub krajníků obrubníků stojatých</t>
  </si>
  <si>
    <t>m</t>
  </si>
  <si>
    <t>-117888338</t>
  </si>
  <si>
    <t>5</t>
  </si>
  <si>
    <t>Komunikace pozemní</t>
  </si>
  <si>
    <t>3</t>
  </si>
  <si>
    <t>573231108</t>
  </si>
  <si>
    <t>Postřik živičný spojovací ze silniční emulze v množství 0,50 kg/m2</t>
  </si>
  <si>
    <t>-110475855</t>
  </si>
  <si>
    <t>577144131</t>
  </si>
  <si>
    <t>Asfaltový beton vrstva obrusná ACO 11 (ABS) tř. I tl 50 mm š do 3 m z modifikovaného asfaltu</t>
  </si>
  <si>
    <t>-261378146</t>
  </si>
  <si>
    <t>R-001</t>
  </si>
  <si>
    <t>Sanace širokých trhlin dle TP115 - odfrézování páu š. 3,0m až na SC, vyšíětění, doplnění ACP, překrytí geomříží</t>
  </si>
  <si>
    <t>1849310429</t>
  </si>
  <si>
    <t>6</t>
  </si>
  <si>
    <t>R-002</t>
  </si>
  <si>
    <t>Sanace úzkých trhlin dle TP115 -profrézování, vytvožrní komůrky, vyčištění, zalití PMZH</t>
  </si>
  <si>
    <t>-1027316209</t>
  </si>
  <si>
    <t>7</t>
  </si>
  <si>
    <t>R-003</t>
  </si>
  <si>
    <t>Sanace úzkých trhlin s překrytím geo. dle TP115 -profrézování, vytvožrní komůrky, vyčištění, zalití PMZH, překrytí geomříží</t>
  </si>
  <si>
    <t>1521076511</t>
  </si>
  <si>
    <t>9</t>
  </si>
  <si>
    <t>Ostatní konstrukce a práce, bourání</t>
  </si>
  <si>
    <t>8</t>
  </si>
  <si>
    <t>915211112</t>
  </si>
  <si>
    <t>Vodorovné dopravní značení dělící čáry souvislé š 125 mm retroreflexní bílý plast</t>
  </si>
  <si>
    <t>2001418888</t>
  </si>
  <si>
    <t>915211122</t>
  </si>
  <si>
    <t>Vodorovné dopravní značení dělící čáry přerušované š 125 mm retroreflexní bílý plast</t>
  </si>
  <si>
    <t>-1462311447</t>
  </si>
  <si>
    <t>10</t>
  </si>
  <si>
    <t>916131213</t>
  </si>
  <si>
    <t>Osazení silničního obrubníku betonového stojatého s boční opěrou do lože z betonu prostého</t>
  </si>
  <si>
    <t>1129215597</t>
  </si>
  <si>
    <t>11</t>
  </si>
  <si>
    <t>M</t>
  </si>
  <si>
    <t>59217031</t>
  </si>
  <si>
    <t>obrubník betonový silniční 1000x150x250mm</t>
  </si>
  <si>
    <t>1257867084</t>
  </si>
  <si>
    <t>919112212</t>
  </si>
  <si>
    <t>Úprava styčných a pracovních spár obrusné vrstvy - Řezání spár pro vytvoření komůrky š 10 mm hl 20 mm pro těsnící zálivku v živičném krytu</t>
  </si>
  <si>
    <t>-942324862</t>
  </si>
  <si>
    <t>13</t>
  </si>
  <si>
    <t>919122111</t>
  </si>
  <si>
    <t>Úprava styčných a pracovních spar obrusné vrstvy - Těsnění spár zálivkou za tepla pro komůrky š 10 mm hl 20 mm s těsnicím profilem</t>
  </si>
  <si>
    <t>118645100</t>
  </si>
  <si>
    <t>14</t>
  </si>
  <si>
    <t>919735112</t>
  </si>
  <si>
    <t xml:space="preserve">Řezání stávajícího živičného krytu </t>
  </si>
  <si>
    <t>-162485293</t>
  </si>
  <si>
    <t>15</t>
  </si>
  <si>
    <t>938908411</t>
  </si>
  <si>
    <t>Očištění povrchu krytu nebo podkladu živičného, betonového nebo dlážděného vodou</t>
  </si>
  <si>
    <t>1121695761</t>
  </si>
  <si>
    <t>16</t>
  </si>
  <si>
    <t>938909611</t>
  </si>
  <si>
    <t>Odstranění nánosu na OBRUBÁCH tl do 100 mm</t>
  </si>
  <si>
    <t>1516965125</t>
  </si>
  <si>
    <t>997</t>
  </si>
  <si>
    <t>Přesun sutě</t>
  </si>
  <si>
    <t>17</t>
  </si>
  <si>
    <t>997211511</t>
  </si>
  <si>
    <t>Vodorovná doprava suti po suchu na vzdálenost do 1 km</t>
  </si>
  <si>
    <t>t</t>
  </si>
  <si>
    <t>1671732105</t>
  </si>
  <si>
    <t>18</t>
  </si>
  <si>
    <t>997211519</t>
  </si>
  <si>
    <t>Příplatek ZKD 9 km u vodorovné dopravy suti</t>
  </si>
  <si>
    <t>-2130789560</t>
  </si>
  <si>
    <t>19</t>
  </si>
  <si>
    <t>997221861</t>
  </si>
  <si>
    <t>Poplatek za uložení na recyklační skládce (skládkovné) stavebního odpadu z prostého betonu pod kódem 17 01 01</t>
  </si>
  <si>
    <t>1909644742</t>
  </si>
  <si>
    <t>20</t>
  </si>
  <si>
    <t>997221873</t>
  </si>
  <si>
    <t>Poplatek za uložení na recyklační skládce (skládkovné) stavebního odpadu zeminy a kamení zatříděného do Katalogu odpadů pod kódem 17 05 04</t>
  </si>
  <si>
    <t>914014615</t>
  </si>
  <si>
    <t>997221875</t>
  </si>
  <si>
    <t>Poplatek za uložení na recyklační skládce (skládkovné) stavebního odpadu asfaltového bez obsahu dehtu zatříděného do Katalogu odpadů pod kódem 17 03 02</t>
  </si>
  <si>
    <t>-342795726</t>
  </si>
  <si>
    <t>02 - vedlejší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</si>
  <si>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</si>
  <si>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</si>
  <si>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</si>
  <si>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</si>
  <si>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</si>
  <si>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</si>
  <si>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</si>
  <si>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</si>
  <si>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</si>
  <si>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</si>
  <si>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kpl</t>
  </si>
  <si>
    <t>1024</t>
  </si>
  <si>
    <t>-2112284112</t>
  </si>
  <si>
    <t>012203000</t>
  </si>
  <si>
    <t>Geodetické práce při provádění stavby</t>
  </si>
  <si>
    <t>-498825455</t>
  </si>
  <si>
    <t>012303000</t>
  </si>
  <si>
    <t>Geodetické práce po výstavbě</t>
  </si>
  <si>
    <t>-1648565560</t>
  </si>
  <si>
    <t>013203000</t>
  </si>
  <si>
    <t>Dokumentace stavby bez rozlišení - DIO</t>
  </si>
  <si>
    <t>71034551</t>
  </si>
  <si>
    <t>VRN3</t>
  </si>
  <si>
    <t>Zařízení staveniště</t>
  </si>
  <si>
    <t>030001000</t>
  </si>
  <si>
    <t>-207576281</t>
  </si>
  <si>
    <t>034303000</t>
  </si>
  <si>
    <t>Dopravní značení na staveništi</t>
  </si>
  <si>
    <t>-1793351077</t>
  </si>
  <si>
    <t>VRN4</t>
  </si>
  <si>
    <t>Inženýrská činnost</t>
  </si>
  <si>
    <t>043002000</t>
  </si>
  <si>
    <t>Zkoušky a ostatní měření</t>
  </si>
  <si>
    <t>1333387551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</si>
</sst>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3" borderId="22" xfId="0" applyNumberFormat="1" applyFont="1" applyFill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="1" customFormat="1" ht="12" customHeight="1">
      <c r="B5" s="18"/>
      <c r="D5" s="22" t="s">
        <v>13</v>
      </c>
      <c r="K5" s="23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15</v>
      </c>
      <c r="BS5" s="15" t="s">
        <v>6</v>
      </c>
    </row>
    <row r="6" s="1" customFormat="1" ht="36.96" customHeight="1">
      <c r="B6" s="18"/>
      <c r="D6" s="25" t="s">
        <v>16</v>
      </c>
      <c r="K6" s="26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18</v>
      </c>
      <c r="K7" s="23" t="s">
        <v>1</v>
      </c>
      <c r="AK7" s="28" t="s">
        <v>19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20</v>
      </c>
      <c r="K8" s="23" t="s">
        <v>21</v>
      </c>
      <c r="AK8" s="28" t="s">
        <v>22</v>
      </c>
      <c r="AN8" s="29" t="s">
        <v>23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24</v>
      </c>
      <c r="AK10" s="28" t="s">
        <v>25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26</v>
      </c>
      <c r="AK11" s="28" t="s">
        <v>27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28</v>
      </c>
      <c r="AK13" s="28" t="s">
        <v>25</v>
      </c>
      <c r="AN13" s="30" t="s">
        <v>29</v>
      </c>
      <c r="AR13" s="18"/>
      <c r="BE13" s="27"/>
      <c r="BS13" s="15" t="s">
        <v>6</v>
      </c>
    </row>
    <row r="14">
      <c r="B14" s="18"/>
      <c r="E14" s="30" t="s">
        <v>29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27</v>
      </c>
      <c r="AN14" s="30" t="s">
        <v>29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30</v>
      </c>
      <c r="AK16" s="28" t="s">
        <v>25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26</v>
      </c>
      <c r="AK17" s="28" t="s">
        <v>27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25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26</v>
      </c>
      <c r="AK20" s="28" t="s">
        <v>27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33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35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36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37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38</v>
      </c>
      <c r="E29" s="3"/>
      <c r="F29" s="28" t="s">
        <v>39</v>
      </c>
      <c r="G29" s="3"/>
      <c r="H29" s="3"/>
      <c r="I29" s="3"/>
      <c r="J29" s="3"/>
      <c r="K29" s="3"/>
      <c r="L29" s="41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2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2">
        <f>ROUND(AV94, 2)</f>
        <v>0</v>
      </c>
      <c r="AL29" s="3"/>
      <c r="AM29" s="3"/>
      <c r="AN29" s="3"/>
      <c r="AO29" s="3"/>
      <c r="AP29" s="3"/>
      <c r="AQ29" s="3"/>
      <c r="AR29" s="40"/>
      <c r="BE29" s="43"/>
    </row>
    <row r="30" s="3" customFormat="1" ht="14.4" customHeight="1">
      <c r="A30" s="3"/>
      <c r="B30" s="40"/>
      <c r="C30" s="3"/>
      <c r="D30" s="3"/>
      <c r="E30" s="3"/>
      <c r="F30" s="28" t="s">
        <v>40</v>
      </c>
      <c r="G30" s="3"/>
      <c r="H30" s="3"/>
      <c r="I30" s="3"/>
      <c r="J30" s="3"/>
      <c r="K30" s="3"/>
      <c r="L30" s="41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2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2">
        <f>ROUND(AW94, 2)</f>
        <v>0</v>
      </c>
      <c r="AL30" s="3"/>
      <c r="AM30" s="3"/>
      <c r="AN30" s="3"/>
      <c r="AO30" s="3"/>
      <c r="AP30" s="3"/>
      <c r="AQ30" s="3"/>
      <c r="AR30" s="40"/>
      <c r="BE30" s="43"/>
    </row>
    <row r="31" hidden="1" s="3" customFormat="1" ht="14.4" customHeight="1">
      <c r="A31" s="3"/>
      <c r="B31" s="40"/>
      <c r="C31" s="3"/>
      <c r="D31" s="3"/>
      <c r="E31" s="3"/>
      <c r="F31" s="28" t="s">
        <v>41</v>
      </c>
      <c r="G31" s="3"/>
      <c r="H31" s="3"/>
      <c r="I31" s="3"/>
      <c r="J31" s="3"/>
      <c r="K31" s="3"/>
      <c r="L31" s="41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2">
        <v>0</v>
      </c>
      <c r="AL31" s="3"/>
      <c r="AM31" s="3"/>
      <c r="AN31" s="3"/>
      <c r="AO31" s="3"/>
      <c r="AP31" s="3"/>
      <c r="AQ31" s="3"/>
      <c r="AR31" s="40"/>
      <c r="BE31" s="43"/>
    </row>
    <row r="32" hidden="1" s="3" customFormat="1" ht="14.4" customHeight="1">
      <c r="A32" s="3"/>
      <c r="B32" s="40"/>
      <c r="C32" s="3"/>
      <c r="D32" s="3"/>
      <c r="E32" s="3"/>
      <c r="F32" s="28" t="s">
        <v>42</v>
      </c>
      <c r="G32" s="3"/>
      <c r="H32" s="3"/>
      <c r="I32" s="3"/>
      <c r="J32" s="3"/>
      <c r="K32" s="3"/>
      <c r="L32" s="41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2">
        <v>0</v>
      </c>
      <c r="AL32" s="3"/>
      <c r="AM32" s="3"/>
      <c r="AN32" s="3"/>
      <c r="AO32" s="3"/>
      <c r="AP32" s="3"/>
      <c r="AQ32" s="3"/>
      <c r="AR32" s="40"/>
      <c r="BE32" s="43"/>
    </row>
    <row r="33" hidden="1" s="3" customFormat="1" ht="14.4" customHeight="1">
      <c r="A33" s="3"/>
      <c r="B33" s="40"/>
      <c r="C33" s="3"/>
      <c r="D33" s="3"/>
      <c r="E33" s="3"/>
      <c r="F33" s="28" t="s">
        <v>43</v>
      </c>
      <c r="G33" s="3"/>
      <c r="H33" s="3"/>
      <c r="I33" s="3"/>
      <c r="J33" s="3"/>
      <c r="K33" s="3"/>
      <c r="L33" s="41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2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2">
        <v>0</v>
      </c>
      <c r="AL33" s="3"/>
      <c r="AM33" s="3"/>
      <c r="AN33" s="3"/>
      <c r="AO33" s="3"/>
      <c r="AP33" s="3"/>
      <c r="AQ33" s="3"/>
      <c r="AR33" s="40"/>
      <c r="BE33" s="43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4"/>
      <c r="D35" s="45" t="s">
        <v>44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45</v>
      </c>
      <c r="U35" s="46"/>
      <c r="V35" s="46"/>
      <c r="W35" s="46"/>
      <c r="X35" s="48" t="s">
        <v>46</v>
      </c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9">
        <f>SUM(AK26:AK33)</f>
        <v>0</v>
      </c>
      <c r="AL35" s="46"/>
      <c r="AM35" s="46"/>
      <c r="AN35" s="46"/>
      <c r="AO35" s="50"/>
      <c r="AP35" s="44"/>
      <c r="AQ35" s="44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1"/>
      <c r="D49" s="52" t="s">
        <v>47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48</v>
      </c>
      <c r="AI49" s="53"/>
      <c r="AJ49" s="53"/>
      <c r="AK49" s="53"/>
      <c r="AL49" s="53"/>
      <c r="AM49" s="53"/>
      <c r="AN49" s="53"/>
      <c r="AO49" s="53"/>
      <c r="AR49" s="51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4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4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4" t="s">
        <v>49</v>
      </c>
      <c r="AI60" s="37"/>
      <c r="AJ60" s="37"/>
      <c r="AK60" s="37"/>
      <c r="AL60" s="37"/>
      <c r="AM60" s="54" t="s">
        <v>50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2" t="s">
        <v>51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2" t="s">
        <v>52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4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4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4" t="s">
        <v>49</v>
      </c>
      <c r="AI75" s="37"/>
      <c r="AJ75" s="37"/>
      <c r="AK75" s="37"/>
      <c r="AL75" s="37"/>
      <c r="AM75" s="54" t="s">
        <v>50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E81" s="34"/>
    </row>
    <row r="82" s="2" customFormat="1" ht="24.96" customHeight="1">
      <c r="A82" s="34"/>
      <c r="B82" s="35"/>
      <c r="C82" s="19" t="s">
        <v>53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0"/>
      <c r="C84" s="28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2493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0"/>
      <c r="BE84" s="4"/>
    </row>
    <row r="85" s="5" customFormat="1" ht="36.96" customHeight="1">
      <c r="A85" s="5"/>
      <c r="B85" s="61"/>
      <c r="C85" s="62" t="s">
        <v>16</v>
      </c>
      <c r="D85" s="5"/>
      <c r="E85" s="5"/>
      <c r="F85" s="5"/>
      <c r="G85" s="5"/>
      <c r="H85" s="5"/>
      <c r="I85" s="5"/>
      <c r="J85" s="5"/>
      <c r="K85" s="5"/>
      <c r="L85" s="63" t="str">
        <f>K6</f>
        <v>Oprava komunikace na p.č. 1326/2 v k.ú. Benátecká Vrutice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1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20</v>
      </c>
      <c r="D87" s="34"/>
      <c r="E87" s="34"/>
      <c r="F87" s="34"/>
      <c r="G87" s="34"/>
      <c r="H87" s="34"/>
      <c r="I87" s="34"/>
      <c r="J87" s="34"/>
      <c r="K87" s="34"/>
      <c r="L87" s="64" t="str">
        <f>IF(K8="","",K8)</f>
        <v>Milovice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22</v>
      </c>
      <c r="AJ87" s="34"/>
      <c r="AK87" s="34"/>
      <c r="AL87" s="34"/>
      <c r="AM87" s="65" t="str">
        <f>IF(AN8= "","",AN8)</f>
        <v>7. 6. 2023</v>
      </c>
      <c r="AN87" s="65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24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30</v>
      </c>
      <c r="AJ89" s="34"/>
      <c r="AK89" s="34"/>
      <c r="AL89" s="34"/>
      <c r="AM89" s="66" t="str">
        <f>IF(E17="","",E17)</f>
        <v xml:space="preserve"> </v>
      </c>
      <c r="AN89" s="4"/>
      <c r="AO89" s="4"/>
      <c r="AP89" s="4"/>
      <c r="AQ89" s="34"/>
      <c r="AR89" s="35"/>
      <c r="AS89" s="67" t="s">
        <v>54</v>
      </c>
      <c r="AT89" s="68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4"/>
    </row>
    <row r="90" s="2" customFormat="1" ht="15.15" customHeight="1">
      <c r="A90" s="34"/>
      <c r="B90" s="35"/>
      <c r="C90" s="28" t="s">
        <v>28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66" t="str">
        <f>IF(E20="","",E20)</f>
        <v xml:space="preserve"> </v>
      </c>
      <c r="AN90" s="4"/>
      <c r="AO90" s="4"/>
      <c r="AP90" s="4"/>
      <c r="AQ90" s="34"/>
      <c r="AR90" s="35"/>
      <c r="AS90" s="71"/>
      <c r="AT90" s="72"/>
      <c r="AU90" s="73"/>
      <c r="AV90" s="73"/>
      <c r="AW90" s="73"/>
      <c r="AX90" s="73"/>
      <c r="AY90" s="73"/>
      <c r="AZ90" s="73"/>
      <c r="BA90" s="73"/>
      <c r="BB90" s="73"/>
      <c r="BC90" s="73"/>
      <c r="BD90" s="74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1"/>
      <c r="AT91" s="72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4"/>
    </row>
    <row r="92" s="2" customFormat="1" ht="29.28" customHeight="1">
      <c r="A92" s="34"/>
      <c r="B92" s="35"/>
      <c r="C92" s="75" t="s">
        <v>55</v>
      </c>
      <c r="D92" s="76"/>
      <c r="E92" s="76"/>
      <c r="F92" s="76"/>
      <c r="G92" s="76"/>
      <c r="H92" s="77"/>
      <c r="I92" s="78" t="s">
        <v>56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9" t="s">
        <v>57</v>
      </c>
      <c r="AH92" s="76"/>
      <c r="AI92" s="76"/>
      <c r="AJ92" s="76"/>
      <c r="AK92" s="76"/>
      <c r="AL92" s="76"/>
      <c r="AM92" s="76"/>
      <c r="AN92" s="78" t="s">
        <v>58</v>
      </c>
      <c r="AO92" s="76"/>
      <c r="AP92" s="80"/>
      <c r="AQ92" s="81" t="s">
        <v>59</v>
      </c>
      <c r="AR92" s="35"/>
      <c r="AS92" s="82" t="s">
        <v>60</v>
      </c>
      <c r="AT92" s="83" t="s">
        <v>61</v>
      </c>
      <c r="AU92" s="83" t="s">
        <v>62</v>
      </c>
      <c r="AV92" s="83" t="s">
        <v>63</v>
      </c>
      <c r="AW92" s="83" t="s">
        <v>64</v>
      </c>
      <c r="AX92" s="83" t="s">
        <v>65</v>
      </c>
      <c r="AY92" s="83" t="s">
        <v>66</v>
      </c>
      <c r="AZ92" s="83" t="s">
        <v>67</v>
      </c>
      <c r="BA92" s="83" t="s">
        <v>68</v>
      </c>
      <c r="BB92" s="83" t="s">
        <v>69</v>
      </c>
      <c r="BC92" s="83" t="s">
        <v>70</v>
      </c>
      <c r="BD92" s="84" t="s">
        <v>71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7"/>
      <c r="BE93" s="34"/>
    </row>
    <row r="94" s="6" customFormat="1" ht="32.4" customHeight="1">
      <c r="A94" s="6"/>
      <c r="B94" s="88"/>
      <c r="C94" s="89" t="s">
        <v>72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1">
        <f>ROUND(SUM(AG95:AG96),2)</f>
        <v>0</v>
      </c>
      <c r="AH94" s="91"/>
      <c r="AI94" s="91"/>
      <c r="AJ94" s="91"/>
      <c r="AK94" s="91"/>
      <c r="AL94" s="91"/>
      <c r="AM94" s="91"/>
      <c r="AN94" s="92">
        <f>SUM(AG94,AT94)</f>
        <v>0</v>
      </c>
      <c r="AO94" s="92"/>
      <c r="AP94" s="92"/>
      <c r="AQ94" s="93" t="s">
        <v>1</v>
      </c>
      <c r="AR94" s="88"/>
      <c r="AS94" s="94">
        <f>ROUND(SUM(AS95:AS96),2)</f>
        <v>0</v>
      </c>
      <c r="AT94" s="95">
        <f>ROUND(SUM(AV94:AW94),2)</f>
        <v>0</v>
      </c>
      <c r="AU94" s="96">
        <f>ROUND(SUM(AU95:AU96),5)</f>
        <v>0</v>
      </c>
      <c r="AV94" s="95">
        <f>ROUND(AZ94*L29,2)</f>
        <v>0</v>
      </c>
      <c r="AW94" s="95">
        <f>ROUND(BA94*L30,2)</f>
        <v>0</v>
      </c>
      <c r="AX94" s="95">
        <f>ROUND(BB94*L29,2)</f>
        <v>0</v>
      </c>
      <c r="AY94" s="95">
        <f>ROUND(BC94*L30,2)</f>
        <v>0</v>
      </c>
      <c r="AZ94" s="95">
        <f>ROUND(SUM(AZ95:AZ96),2)</f>
        <v>0</v>
      </c>
      <c r="BA94" s="95">
        <f>ROUND(SUM(BA95:BA96),2)</f>
        <v>0</v>
      </c>
      <c r="BB94" s="95">
        <f>ROUND(SUM(BB95:BB96),2)</f>
        <v>0</v>
      </c>
      <c r="BC94" s="95">
        <f>ROUND(SUM(BC95:BC96),2)</f>
        <v>0</v>
      </c>
      <c r="BD94" s="97">
        <f>ROUND(SUM(BD95:BD96),2)</f>
        <v>0</v>
      </c>
      <c r="BE94" s="6"/>
      <c r="BS94" s="98" t="s">
        <v>73</v>
      </c>
      <c r="BT94" s="98" t="s">
        <v>74</v>
      </c>
      <c r="BU94" s="99" t="s">
        <v>75</v>
      </c>
      <c r="BV94" s="98" t="s">
        <v>76</v>
      </c>
      <c r="BW94" s="98" t="s">
        <v>4</v>
      </c>
      <c r="BX94" s="98" t="s">
        <v>77</v>
      </c>
      <c r="CL94" s="98" t="s">
        <v>1</v>
      </c>
    </row>
    <row r="95" s="7" customFormat="1" ht="16.5" customHeight="1">
      <c r="A95" s="100" t="s">
        <v>78</v>
      </c>
      <c r="B95" s="101"/>
      <c r="C95" s="102"/>
      <c r="D95" s="103" t="s">
        <v>79</v>
      </c>
      <c r="E95" s="103"/>
      <c r="F95" s="103"/>
      <c r="G95" s="103"/>
      <c r="H95" s="103"/>
      <c r="I95" s="104"/>
      <c r="J95" s="103" t="s">
        <v>80</v>
      </c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5">
        <f>'01 - Komunikace'!J30</f>
        <v>0</v>
      </c>
      <c r="AH95" s="104"/>
      <c r="AI95" s="104"/>
      <c r="AJ95" s="104"/>
      <c r="AK95" s="104"/>
      <c r="AL95" s="104"/>
      <c r="AM95" s="104"/>
      <c r="AN95" s="105">
        <f>SUM(AG95,AT95)</f>
        <v>0</v>
      </c>
      <c r="AO95" s="104"/>
      <c r="AP95" s="104"/>
      <c r="AQ95" s="106" t="s">
        <v>81</v>
      </c>
      <c r="AR95" s="101"/>
      <c r="AS95" s="107">
        <v>0</v>
      </c>
      <c r="AT95" s="108">
        <f>ROUND(SUM(AV95:AW95),2)</f>
        <v>0</v>
      </c>
      <c r="AU95" s="109">
        <f>'01 - Komunikace'!P121</f>
        <v>0</v>
      </c>
      <c r="AV95" s="108">
        <f>'01 - Komunikace'!J33</f>
        <v>0</v>
      </c>
      <c r="AW95" s="108">
        <f>'01 - Komunikace'!J34</f>
        <v>0</v>
      </c>
      <c r="AX95" s="108">
        <f>'01 - Komunikace'!J35</f>
        <v>0</v>
      </c>
      <c r="AY95" s="108">
        <f>'01 - Komunikace'!J36</f>
        <v>0</v>
      </c>
      <c r="AZ95" s="108">
        <f>'01 - Komunikace'!F33</f>
        <v>0</v>
      </c>
      <c r="BA95" s="108">
        <f>'01 - Komunikace'!F34</f>
        <v>0</v>
      </c>
      <c r="BB95" s="108">
        <f>'01 - Komunikace'!F35</f>
        <v>0</v>
      </c>
      <c r="BC95" s="108">
        <f>'01 - Komunikace'!F36</f>
        <v>0</v>
      </c>
      <c r="BD95" s="110">
        <f>'01 - Komunikace'!F37</f>
        <v>0</v>
      </c>
      <c r="BE95" s="7"/>
      <c r="BT95" s="111" t="s">
        <v>82</v>
      </c>
      <c r="BV95" s="111" t="s">
        <v>76</v>
      </c>
      <c r="BW95" s="111" t="s">
        <v>83</v>
      </c>
      <c r="BX95" s="111" t="s">
        <v>4</v>
      </c>
      <c r="CL95" s="111" t="s">
        <v>1</v>
      </c>
      <c r="CM95" s="111" t="s">
        <v>84</v>
      </c>
    </row>
    <row r="96" s="7" customFormat="1" ht="16.5" customHeight="1">
      <c r="A96" s="100" t="s">
        <v>78</v>
      </c>
      <c r="B96" s="101"/>
      <c r="C96" s="102"/>
      <c r="D96" s="103" t="s">
        <v>85</v>
      </c>
      <c r="E96" s="103"/>
      <c r="F96" s="103"/>
      <c r="G96" s="103"/>
      <c r="H96" s="103"/>
      <c r="I96" s="104"/>
      <c r="J96" s="103" t="s">
        <v>86</v>
      </c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5">
        <f>'02 - vedlejší náklady'!J30</f>
        <v>0</v>
      </c>
      <c r="AH96" s="104"/>
      <c r="AI96" s="104"/>
      <c r="AJ96" s="104"/>
      <c r="AK96" s="104"/>
      <c r="AL96" s="104"/>
      <c r="AM96" s="104"/>
      <c r="AN96" s="105">
        <f>SUM(AG96,AT96)</f>
        <v>0</v>
      </c>
      <c r="AO96" s="104"/>
      <c r="AP96" s="104"/>
      <c r="AQ96" s="106" t="s">
        <v>81</v>
      </c>
      <c r="AR96" s="101"/>
      <c r="AS96" s="112">
        <v>0</v>
      </c>
      <c r="AT96" s="113">
        <f>ROUND(SUM(AV96:AW96),2)</f>
        <v>0</v>
      </c>
      <c r="AU96" s="114">
        <f>'02 - vedlejší náklady'!P120</f>
        <v>0</v>
      </c>
      <c r="AV96" s="113">
        <f>'02 - vedlejší náklady'!J33</f>
        <v>0</v>
      </c>
      <c r="AW96" s="113">
        <f>'02 - vedlejší náklady'!J34</f>
        <v>0</v>
      </c>
      <c r="AX96" s="113">
        <f>'02 - vedlejší náklady'!J35</f>
        <v>0</v>
      </c>
      <c r="AY96" s="113">
        <f>'02 - vedlejší náklady'!J36</f>
        <v>0</v>
      </c>
      <c r="AZ96" s="113">
        <f>'02 - vedlejší náklady'!F33</f>
        <v>0</v>
      </c>
      <c r="BA96" s="113">
        <f>'02 - vedlejší náklady'!F34</f>
        <v>0</v>
      </c>
      <c r="BB96" s="113">
        <f>'02 - vedlejší náklady'!F35</f>
        <v>0</v>
      </c>
      <c r="BC96" s="113">
        <f>'02 - vedlejší náklady'!F36</f>
        <v>0</v>
      </c>
      <c r="BD96" s="115">
        <f>'02 - vedlejší náklady'!F37</f>
        <v>0</v>
      </c>
      <c r="BE96" s="7"/>
      <c r="BT96" s="111" t="s">
        <v>82</v>
      </c>
      <c r="BV96" s="111" t="s">
        <v>76</v>
      </c>
      <c r="BW96" s="111" t="s">
        <v>87</v>
      </c>
      <c r="BX96" s="111" t="s">
        <v>4</v>
      </c>
      <c r="CL96" s="111" t="s">
        <v>1</v>
      </c>
      <c r="CM96" s="111" t="s">
        <v>84</v>
      </c>
    </row>
    <row r="97" s="2" customFormat="1" ht="30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="2" customFormat="1" ht="6.96" customHeight="1">
      <c r="A98" s="34"/>
      <c r="B98" s="56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35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</sheetData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Komunikace'!C2" display="/"/>
    <hyperlink ref="A96" location="'02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="1" customFormat="1" ht="24.96" customHeight="1">
      <c r="B4" s="18"/>
      <c r="D4" s="19" t="s">
        <v>88</v>
      </c>
      <c r="L4" s="18"/>
      <c r="M4" s="116" t="s">
        <v>10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16</v>
      </c>
      <c r="L6" s="18"/>
    </row>
    <row r="7" s="1" customFormat="1" ht="16.5" customHeight="1">
      <c r="B7" s="18"/>
      <c r="E7" s="117" t="str">
        <f>'Rekapitulace stavby'!K6</f>
        <v>Oprava komunikace na p.č. 1326/2 v k.ú. Benátecká Vrutice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89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3" t="s">
        <v>90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18</v>
      </c>
      <c r="E11" s="34"/>
      <c r="F11" s="23" t="s">
        <v>1</v>
      </c>
      <c r="G11" s="34"/>
      <c r="H11" s="34"/>
      <c r="I11" s="28" t="s">
        <v>19</v>
      </c>
      <c r="J11" s="2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20</v>
      </c>
      <c r="E12" s="34"/>
      <c r="F12" s="23" t="s">
        <v>21</v>
      </c>
      <c r="G12" s="34"/>
      <c r="H12" s="34"/>
      <c r="I12" s="28" t="s">
        <v>22</v>
      </c>
      <c r="J12" s="65" t="str">
        <f>'Rekapitulace stavby'!AN8</f>
        <v>7. 6. 2023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24</v>
      </c>
      <c r="E14" s="34"/>
      <c r="F14" s="34"/>
      <c r="G14" s="34"/>
      <c r="H14" s="34"/>
      <c r="I14" s="28" t="s">
        <v>25</v>
      </c>
      <c r="J14" s="2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tr">
        <f>IF('Rekapitulace stavby'!E11="","",'Rekapitulace stavby'!E11)</f>
        <v xml:space="preserve"> </v>
      </c>
      <c r="F15" s="34"/>
      <c r="G15" s="34"/>
      <c r="H15" s="34"/>
      <c r="I15" s="28" t="s">
        <v>27</v>
      </c>
      <c r="J15" s="2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28</v>
      </c>
      <c r="E17" s="34"/>
      <c r="F17" s="34"/>
      <c r="G17" s="34"/>
      <c r="H17" s="34"/>
      <c r="I17" s="28" t="s">
        <v>25</v>
      </c>
      <c r="J17" s="29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'Rekapitulace stavby'!E14</f>
        <v>Vyplň údaj</v>
      </c>
      <c r="F18" s="23"/>
      <c r="G18" s="23"/>
      <c r="H18" s="23"/>
      <c r="I18" s="28" t="s">
        <v>27</v>
      </c>
      <c r="J18" s="29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25</v>
      </c>
      <c r="J20" s="2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IF('Rekapitulace stavby'!E17="","",'Rekapitulace stavby'!E17)</f>
        <v xml:space="preserve"> </v>
      </c>
      <c r="F21" s="34"/>
      <c r="G21" s="34"/>
      <c r="H21" s="34"/>
      <c r="I21" s="28" t="s">
        <v>27</v>
      </c>
      <c r="J21" s="2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25</v>
      </c>
      <c r="J23" s="2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IF('Rekapitulace stavby'!E20="","",'Rekapitulace stavby'!E20)</f>
        <v xml:space="preserve"> </v>
      </c>
      <c r="F24" s="34"/>
      <c r="G24" s="34"/>
      <c r="H24" s="34"/>
      <c r="I24" s="28" t="s">
        <v>27</v>
      </c>
      <c r="J24" s="2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18"/>
      <c r="B27" s="119"/>
      <c r="C27" s="118"/>
      <c r="D27" s="118"/>
      <c r="E27" s="32" t="s">
        <v>1</v>
      </c>
      <c r="F27" s="32"/>
      <c r="G27" s="32"/>
      <c r="H27" s="32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1" t="s">
        <v>34</v>
      </c>
      <c r="E30" s="34"/>
      <c r="F30" s="34"/>
      <c r="G30" s="34"/>
      <c r="H30" s="34"/>
      <c r="I30" s="34"/>
      <c r="J30" s="92">
        <f>ROUND(J121,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2" t="s">
        <v>38</v>
      </c>
      <c r="E33" s="28" t="s">
        <v>39</v>
      </c>
      <c r="F33" s="123">
        <f>ROUND((SUM(BE121:BE147)),  2)</f>
        <v>0</v>
      </c>
      <c r="G33" s="34"/>
      <c r="H33" s="34"/>
      <c r="I33" s="124">
        <v>0.20999999999999999</v>
      </c>
      <c r="J33" s="123">
        <f>ROUND(((SUM(BE121:BE147))*I33),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28" t="s">
        <v>40</v>
      </c>
      <c r="F34" s="123">
        <f>ROUND((SUM(BF121:BF147)),  2)</f>
        <v>0</v>
      </c>
      <c r="G34" s="34"/>
      <c r="H34" s="34"/>
      <c r="I34" s="124">
        <v>0.12</v>
      </c>
      <c r="J34" s="123">
        <f>ROUND(((SUM(BF121:BF147))*I34),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23">
        <f>ROUND((SUM(BG121:BG147)),  2)</f>
        <v>0</v>
      </c>
      <c r="G35" s="34"/>
      <c r="H35" s="34"/>
      <c r="I35" s="124">
        <v>0.20999999999999999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23">
        <f>ROUND((SUM(BH121:BH147)),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43</v>
      </c>
      <c r="F37" s="123">
        <f>ROUND((SUM(BI121:BI147)),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25"/>
      <c r="D39" s="126" t="s">
        <v>44</v>
      </c>
      <c r="E39" s="77"/>
      <c r="F39" s="77"/>
      <c r="G39" s="127" t="s">
        <v>45</v>
      </c>
      <c r="H39" s="128" t="s">
        <v>46</v>
      </c>
      <c r="I39" s="77"/>
      <c r="J39" s="129">
        <f>SUM(J30:J37)</f>
        <v>0</v>
      </c>
      <c r="K39" s="130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47</v>
      </c>
      <c r="E50" s="53"/>
      <c r="F50" s="53"/>
      <c r="G50" s="52" t="s">
        <v>48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49</v>
      </c>
      <c r="E61" s="37"/>
      <c r="F61" s="131" t="s">
        <v>50</v>
      </c>
      <c r="G61" s="54" t="s">
        <v>49</v>
      </c>
      <c r="H61" s="37"/>
      <c r="I61" s="37"/>
      <c r="J61" s="132" t="s">
        <v>50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51</v>
      </c>
      <c r="E65" s="55"/>
      <c r="F65" s="55"/>
      <c r="G65" s="52" t="s">
        <v>52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49</v>
      </c>
      <c r="E76" s="37"/>
      <c r="F76" s="131" t="s">
        <v>50</v>
      </c>
      <c r="G76" s="54" t="s">
        <v>49</v>
      </c>
      <c r="H76" s="37"/>
      <c r="I76" s="37"/>
      <c r="J76" s="132" t="s">
        <v>50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91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17" t="str">
        <f>E7</f>
        <v>Oprava komunikace na p.č. 1326/2 v k.ú. Benátecká Vrutice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89</v>
      </c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3" t="str">
        <f>E9</f>
        <v>01 - Komunikace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20</v>
      </c>
      <c r="D89" s="34"/>
      <c r="E89" s="34"/>
      <c r="F89" s="23" t="str">
        <f>F12</f>
        <v>Milovice</v>
      </c>
      <c r="G89" s="34"/>
      <c r="H89" s="34"/>
      <c r="I89" s="28" t="s">
        <v>22</v>
      </c>
      <c r="J89" s="65" t="str">
        <f>IF(J12="","",J12)</f>
        <v>7. 6. 2023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24</v>
      </c>
      <c r="D91" s="34"/>
      <c r="E91" s="34"/>
      <c r="F91" s="23" t="str">
        <f>E15</f>
        <v xml:space="preserve"> </v>
      </c>
      <c r="G91" s="34"/>
      <c r="H91" s="34"/>
      <c r="I91" s="28" t="s">
        <v>30</v>
      </c>
      <c r="J91" s="32" t="str">
        <f>E21</f>
        <v xml:space="preserve"> 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28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33" t="s">
        <v>92</v>
      </c>
      <c r="D94" s="125"/>
      <c r="E94" s="125"/>
      <c r="F94" s="125"/>
      <c r="G94" s="125"/>
      <c r="H94" s="125"/>
      <c r="I94" s="125"/>
      <c r="J94" s="134" t="s">
        <v>93</v>
      </c>
      <c r="K94" s="125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35" t="s">
        <v>94</v>
      </c>
      <c r="D96" s="34"/>
      <c r="E96" s="34"/>
      <c r="F96" s="34"/>
      <c r="G96" s="34"/>
      <c r="H96" s="34"/>
      <c r="I96" s="34"/>
      <c r="J96" s="92">
        <f>J121</f>
        <v>0</v>
      </c>
      <c r="K96" s="34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95</v>
      </c>
    </row>
    <row r="97" s="9" customFormat="1" ht="24.96" customHeight="1">
      <c r="A97" s="9"/>
      <c r="B97" s="136"/>
      <c r="C97" s="9"/>
      <c r="D97" s="137" t="s">
        <v>96</v>
      </c>
      <c r="E97" s="138"/>
      <c r="F97" s="138"/>
      <c r="G97" s="138"/>
      <c r="H97" s="138"/>
      <c r="I97" s="138"/>
      <c r="J97" s="139">
        <f>J122</f>
        <v>0</v>
      </c>
      <c r="K97" s="9"/>
      <c r="L97" s="13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0"/>
      <c r="C98" s="10"/>
      <c r="D98" s="141" t="s">
        <v>97</v>
      </c>
      <c r="E98" s="142"/>
      <c r="F98" s="142"/>
      <c r="G98" s="142"/>
      <c r="H98" s="142"/>
      <c r="I98" s="142"/>
      <c r="J98" s="143">
        <f>J123</f>
        <v>0</v>
      </c>
      <c r="K98" s="10"/>
      <c r="L98" s="14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0"/>
      <c r="C99" s="10"/>
      <c r="D99" s="141" t="s">
        <v>98</v>
      </c>
      <c r="E99" s="142"/>
      <c r="F99" s="142"/>
      <c r="G99" s="142"/>
      <c r="H99" s="142"/>
      <c r="I99" s="142"/>
      <c r="J99" s="143">
        <f>J126</f>
        <v>0</v>
      </c>
      <c r="K99" s="10"/>
      <c r="L99" s="14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0"/>
      <c r="C100" s="10"/>
      <c r="D100" s="141" t="s">
        <v>99</v>
      </c>
      <c r="E100" s="142"/>
      <c r="F100" s="142"/>
      <c r="G100" s="142"/>
      <c r="H100" s="142"/>
      <c r="I100" s="142"/>
      <c r="J100" s="143">
        <f>J132</f>
        <v>0</v>
      </c>
      <c r="K100" s="10"/>
      <c r="L100" s="14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0"/>
      <c r="C101" s="10"/>
      <c r="D101" s="141" t="s">
        <v>100</v>
      </c>
      <c r="E101" s="142"/>
      <c r="F101" s="142"/>
      <c r="G101" s="142"/>
      <c r="H101" s="142"/>
      <c r="I101" s="142"/>
      <c r="J101" s="143">
        <f>J142</f>
        <v>0</v>
      </c>
      <c r="K101" s="10"/>
      <c r="L101" s="14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="2" customFormat="1" ht="6.96" customHeight="1">
      <c r="A107" s="34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101</v>
      </c>
      <c r="D108" s="34"/>
      <c r="E108" s="34"/>
      <c r="F108" s="34"/>
      <c r="G108" s="34"/>
      <c r="H108" s="34"/>
      <c r="I108" s="34"/>
      <c r="J108" s="34"/>
      <c r="K108" s="34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16</v>
      </c>
      <c r="D110" s="34"/>
      <c r="E110" s="34"/>
      <c r="F110" s="34"/>
      <c r="G110" s="34"/>
      <c r="H110" s="34"/>
      <c r="I110" s="34"/>
      <c r="J110" s="34"/>
      <c r="K110" s="34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6.5" customHeight="1">
      <c r="A111" s="34"/>
      <c r="B111" s="35"/>
      <c r="C111" s="34"/>
      <c r="D111" s="34"/>
      <c r="E111" s="117" t="str">
        <f>E7</f>
        <v>Oprava komunikace na p.č. 1326/2 v k.ú. Benátecká Vrutice</v>
      </c>
      <c r="F111" s="28"/>
      <c r="G111" s="28"/>
      <c r="H111" s="28"/>
      <c r="I111" s="34"/>
      <c r="J111" s="34"/>
      <c r="K111" s="34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89</v>
      </c>
      <c r="D112" s="34"/>
      <c r="E112" s="34"/>
      <c r="F112" s="34"/>
      <c r="G112" s="34"/>
      <c r="H112" s="34"/>
      <c r="I112" s="34"/>
      <c r="J112" s="34"/>
      <c r="K112" s="34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63" t="str">
        <f>E9</f>
        <v>01 - Komunikace</v>
      </c>
      <c r="F113" s="34"/>
      <c r="G113" s="34"/>
      <c r="H113" s="34"/>
      <c r="I113" s="34"/>
      <c r="J113" s="34"/>
      <c r="K113" s="34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20</v>
      </c>
      <c r="D115" s="34"/>
      <c r="E115" s="34"/>
      <c r="F115" s="23" t="str">
        <f>F12</f>
        <v>Milovice</v>
      </c>
      <c r="G115" s="34"/>
      <c r="H115" s="34"/>
      <c r="I115" s="28" t="s">
        <v>22</v>
      </c>
      <c r="J115" s="65" t="str">
        <f>IF(J12="","",J12)</f>
        <v>7. 6. 2023</v>
      </c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24</v>
      </c>
      <c r="D117" s="34"/>
      <c r="E117" s="34"/>
      <c r="F117" s="23" t="str">
        <f>E15</f>
        <v xml:space="preserve"> </v>
      </c>
      <c r="G117" s="34"/>
      <c r="H117" s="34"/>
      <c r="I117" s="28" t="s">
        <v>30</v>
      </c>
      <c r="J117" s="32" t="str">
        <f>E21</f>
        <v xml:space="preserve"> </v>
      </c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28</v>
      </c>
      <c r="D118" s="34"/>
      <c r="E118" s="34"/>
      <c r="F118" s="23" t="str">
        <f>IF(E18="","",E18)</f>
        <v>Vyplň údaj</v>
      </c>
      <c r="G118" s="34"/>
      <c r="H118" s="34"/>
      <c r="I118" s="28" t="s">
        <v>32</v>
      </c>
      <c r="J118" s="32" t="str">
        <f>E24</f>
        <v xml:space="preserve"> </v>
      </c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0.32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1" customFormat="1" ht="29.28" customHeight="1">
      <c r="A120" s="144"/>
      <c r="B120" s="145"/>
      <c r="C120" s="146" t="s">
        <v>102</v>
      </c>
      <c r="D120" s="147" t="s">
        <v>59</v>
      </c>
      <c r="E120" s="147" t="s">
        <v>55</v>
      </c>
      <c r="F120" s="147" t="s">
        <v>56</v>
      </c>
      <c r="G120" s="147" t="s">
        <v>103</v>
      </c>
      <c r="H120" s="147" t="s">
        <v>104</v>
      </c>
      <c r="I120" s="147" t="s">
        <v>105</v>
      </c>
      <c r="J120" s="148" t="s">
        <v>93</v>
      </c>
      <c r="K120" s="149" t="s">
        <v>106</v>
      </c>
      <c r="L120" s="150"/>
      <c r="M120" s="82" t="s">
        <v>1</v>
      </c>
      <c r="N120" s="83" t="s">
        <v>38</v>
      </c>
      <c r="O120" s="83" t="s">
        <v>107</v>
      </c>
      <c r="P120" s="83" t="s">
        <v>108</v>
      </c>
      <c r="Q120" s="83" t="s">
        <v>109</v>
      </c>
      <c r="R120" s="83" t="s">
        <v>110</v>
      </c>
      <c r="S120" s="83" t="s">
        <v>111</v>
      </c>
      <c r="T120" s="84" t="s">
        <v>112</v>
      </c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</row>
    <row r="121" s="2" customFormat="1" ht="22.8" customHeight="1">
      <c r="A121" s="34"/>
      <c r="B121" s="35"/>
      <c r="C121" s="89" t="s">
        <v>113</v>
      </c>
      <c r="D121" s="34"/>
      <c r="E121" s="34"/>
      <c r="F121" s="34"/>
      <c r="G121" s="34"/>
      <c r="H121" s="34"/>
      <c r="I121" s="34"/>
      <c r="J121" s="151">
        <f>BK121</f>
        <v>0</v>
      </c>
      <c r="K121" s="34"/>
      <c r="L121" s="35"/>
      <c r="M121" s="85"/>
      <c r="N121" s="69"/>
      <c r="O121" s="86"/>
      <c r="P121" s="152">
        <f>P122</f>
        <v>0</v>
      </c>
      <c r="Q121" s="86"/>
      <c r="R121" s="152">
        <f>R122</f>
        <v>71.4011</v>
      </c>
      <c r="S121" s="86"/>
      <c r="T121" s="153">
        <f>T122</f>
        <v>791.14999999999998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5" t="s">
        <v>73</v>
      </c>
      <c r="AU121" s="15" t="s">
        <v>95</v>
      </c>
      <c r="BK121" s="154">
        <f>BK122</f>
        <v>0</v>
      </c>
    </row>
    <row r="122" s="12" customFormat="1" ht="25.92" customHeight="1">
      <c r="A122" s="12"/>
      <c r="B122" s="155"/>
      <c r="C122" s="12"/>
      <c r="D122" s="156" t="s">
        <v>73</v>
      </c>
      <c r="E122" s="157" t="s">
        <v>114</v>
      </c>
      <c r="F122" s="157" t="s">
        <v>115</v>
      </c>
      <c r="G122" s="12"/>
      <c r="H122" s="12"/>
      <c r="I122" s="158"/>
      <c r="J122" s="159">
        <f>BK122</f>
        <v>0</v>
      </c>
      <c r="K122" s="12"/>
      <c r="L122" s="155"/>
      <c r="M122" s="160"/>
      <c r="N122" s="161"/>
      <c r="O122" s="161"/>
      <c r="P122" s="162">
        <f>P123+P126+P132+P142</f>
        <v>0</v>
      </c>
      <c r="Q122" s="161"/>
      <c r="R122" s="162">
        <f>R123+R126+R132+R142</f>
        <v>71.4011</v>
      </c>
      <c r="S122" s="161"/>
      <c r="T122" s="163">
        <f>T123+T126+T132+T142</f>
        <v>791.14999999999998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6" t="s">
        <v>82</v>
      </c>
      <c r="AT122" s="164" t="s">
        <v>73</v>
      </c>
      <c r="AU122" s="164" t="s">
        <v>74</v>
      </c>
      <c r="AY122" s="156" t="s">
        <v>116</v>
      </c>
      <c r="BK122" s="165">
        <f>BK123+BK126+BK132+BK142</f>
        <v>0</v>
      </c>
    </row>
    <row r="123" s="12" customFormat="1" ht="22.8" customHeight="1">
      <c r="A123" s="12"/>
      <c r="B123" s="155"/>
      <c r="C123" s="12"/>
      <c r="D123" s="156" t="s">
        <v>73</v>
      </c>
      <c r="E123" s="166" t="s">
        <v>82</v>
      </c>
      <c r="F123" s="166" t="s">
        <v>117</v>
      </c>
      <c r="G123" s="12"/>
      <c r="H123" s="12"/>
      <c r="I123" s="158"/>
      <c r="J123" s="167">
        <f>BK123</f>
        <v>0</v>
      </c>
      <c r="K123" s="12"/>
      <c r="L123" s="155"/>
      <c r="M123" s="160"/>
      <c r="N123" s="161"/>
      <c r="O123" s="161"/>
      <c r="P123" s="162">
        <f>SUM(P124:P125)</f>
        <v>0</v>
      </c>
      <c r="Q123" s="161"/>
      <c r="R123" s="162">
        <f>SUM(R124:R125)</f>
        <v>0.246</v>
      </c>
      <c r="S123" s="161"/>
      <c r="T123" s="163">
        <f>SUM(T124:T125)</f>
        <v>586.29999999999995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6" t="s">
        <v>82</v>
      </c>
      <c r="AT123" s="164" t="s">
        <v>73</v>
      </c>
      <c r="AU123" s="164" t="s">
        <v>82</v>
      </c>
      <c r="AY123" s="156" t="s">
        <v>116</v>
      </c>
      <c r="BK123" s="165">
        <f>SUM(BK124:BK125)</f>
        <v>0</v>
      </c>
    </row>
    <row r="124" s="2" customFormat="1" ht="24.15" customHeight="1">
      <c r="A124" s="34"/>
      <c r="B124" s="168"/>
      <c r="C124" s="169" t="s">
        <v>82</v>
      </c>
      <c r="D124" s="169" t="s">
        <v>118</v>
      </c>
      <c r="E124" s="170" t="s">
        <v>119</v>
      </c>
      <c r="F124" s="171" t="s">
        <v>120</v>
      </c>
      <c r="G124" s="172" t="s">
        <v>121</v>
      </c>
      <c r="H124" s="173">
        <v>4100</v>
      </c>
      <c r="I124" s="174"/>
      <c r="J124" s="175">
        <f>ROUND(I124*H124,2)</f>
        <v>0</v>
      </c>
      <c r="K124" s="176"/>
      <c r="L124" s="35"/>
      <c r="M124" s="177" t="s">
        <v>1</v>
      </c>
      <c r="N124" s="178" t="s">
        <v>39</v>
      </c>
      <c r="O124" s="73"/>
      <c r="P124" s="179">
        <f>O124*H124</f>
        <v>0</v>
      </c>
      <c r="Q124" s="179">
        <v>6.0000000000000002E-05</v>
      </c>
      <c r="R124" s="179">
        <f>Q124*H124</f>
        <v>0.246</v>
      </c>
      <c r="S124" s="179">
        <v>0.128</v>
      </c>
      <c r="T124" s="180">
        <f>S124*H124</f>
        <v>524.79999999999995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1" t="s">
        <v>122</v>
      </c>
      <c r="AT124" s="181" t="s">
        <v>118</v>
      </c>
      <c r="AU124" s="181" t="s">
        <v>84</v>
      </c>
      <c r="AY124" s="15" t="s">
        <v>116</v>
      </c>
      <c r="BE124" s="182">
        <f>IF(N124="základní",J124,0)</f>
        <v>0</v>
      </c>
      <c r="BF124" s="182">
        <f>IF(N124="snížená",J124,0)</f>
        <v>0</v>
      </c>
      <c r="BG124" s="182">
        <f>IF(N124="zákl. přenesená",J124,0)</f>
        <v>0</v>
      </c>
      <c r="BH124" s="182">
        <f>IF(N124="sníž. přenesená",J124,0)</f>
        <v>0</v>
      </c>
      <c r="BI124" s="182">
        <f>IF(N124="nulová",J124,0)</f>
        <v>0</v>
      </c>
      <c r="BJ124" s="15" t="s">
        <v>82</v>
      </c>
      <c r="BK124" s="182">
        <f>ROUND(I124*H124,2)</f>
        <v>0</v>
      </c>
      <c r="BL124" s="15" t="s">
        <v>122</v>
      </c>
      <c r="BM124" s="181" t="s">
        <v>123</v>
      </c>
    </row>
    <row r="125" s="2" customFormat="1" ht="16.5" customHeight="1">
      <c r="A125" s="34"/>
      <c r="B125" s="168"/>
      <c r="C125" s="169" t="s">
        <v>84</v>
      </c>
      <c r="D125" s="169" t="s">
        <v>118</v>
      </c>
      <c r="E125" s="170" t="s">
        <v>124</v>
      </c>
      <c r="F125" s="171" t="s">
        <v>125</v>
      </c>
      <c r="G125" s="172" t="s">
        <v>126</v>
      </c>
      <c r="H125" s="173">
        <v>300</v>
      </c>
      <c r="I125" s="174"/>
      <c r="J125" s="175">
        <f>ROUND(I125*H125,2)</f>
        <v>0</v>
      </c>
      <c r="K125" s="176"/>
      <c r="L125" s="35"/>
      <c r="M125" s="177" t="s">
        <v>1</v>
      </c>
      <c r="N125" s="178" t="s">
        <v>39</v>
      </c>
      <c r="O125" s="73"/>
      <c r="P125" s="179">
        <f>O125*H125</f>
        <v>0</v>
      </c>
      <c r="Q125" s="179">
        <v>0</v>
      </c>
      <c r="R125" s="179">
        <f>Q125*H125</f>
        <v>0</v>
      </c>
      <c r="S125" s="179">
        <v>0.20499999999999999</v>
      </c>
      <c r="T125" s="180">
        <f>S125*H125</f>
        <v>61.499999999999993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1" t="s">
        <v>122</v>
      </c>
      <c r="AT125" s="181" t="s">
        <v>118</v>
      </c>
      <c r="AU125" s="181" t="s">
        <v>84</v>
      </c>
      <c r="AY125" s="15" t="s">
        <v>116</v>
      </c>
      <c r="BE125" s="182">
        <f>IF(N125="základní",J125,0)</f>
        <v>0</v>
      </c>
      <c r="BF125" s="182">
        <f>IF(N125="snížená",J125,0)</f>
        <v>0</v>
      </c>
      <c r="BG125" s="182">
        <f>IF(N125="zákl. přenesená",J125,0)</f>
        <v>0</v>
      </c>
      <c r="BH125" s="182">
        <f>IF(N125="sníž. přenesená",J125,0)</f>
        <v>0</v>
      </c>
      <c r="BI125" s="182">
        <f>IF(N125="nulová",J125,0)</f>
        <v>0</v>
      </c>
      <c r="BJ125" s="15" t="s">
        <v>82</v>
      </c>
      <c r="BK125" s="182">
        <f>ROUND(I125*H125,2)</f>
        <v>0</v>
      </c>
      <c r="BL125" s="15" t="s">
        <v>122</v>
      </c>
      <c r="BM125" s="181" t="s">
        <v>127</v>
      </c>
    </row>
    <row r="126" s="12" customFormat="1" ht="22.8" customHeight="1">
      <c r="A126" s="12"/>
      <c r="B126" s="155"/>
      <c r="C126" s="12"/>
      <c r="D126" s="156" t="s">
        <v>73</v>
      </c>
      <c r="E126" s="166" t="s">
        <v>128</v>
      </c>
      <c r="F126" s="166" t="s">
        <v>129</v>
      </c>
      <c r="G126" s="12"/>
      <c r="H126" s="12"/>
      <c r="I126" s="158"/>
      <c r="J126" s="167">
        <f>BK126</f>
        <v>0</v>
      </c>
      <c r="K126" s="12"/>
      <c r="L126" s="155"/>
      <c r="M126" s="160"/>
      <c r="N126" s="161"/>
      <c r="O126" s="161"/>
      <c r="P126" s="162">
        <f>SUM(P127:P131)</f>
        <v>0</v>
      </c>
      <c r="Q126" s="161"/>
      <c r="R126" s="162">
        <f>SUM(R127:R131)</f>
        <v>0</v>
      </c>
      <c r="S126" s="161"/>
      <c r="T126" s="163">
        <f>SUM(T127:T131)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6" t="s">
        <v>82</v>
      </c>
      <c r="AT126" s="164" t="s">
        <v>73</v>
      </c>
      <c r="AU126" s="164" t="s">
        <v>82</v>
      </c>
      <c r="AY126" s="156" t="s">
        <v>116</v>
      </c>
      <c r="BK126" s="165">
        <f>SUM(BK127:BK131)</f>
        <v>0</v>
      </c>
    </row>
    <row r="127" s="2" customFormat="1" ht="24.15" customHeight="1">
      <c r="A127" s="34"/>
      <c r="B127" s="168"/>
      <c r="C127" s="169" t="s">
        <v>130</v>
      </c>
      <c r="D127" s="169" t="s">
        <v>118</v>
      </c>
      <c r="E127" s="170" t="s">
        <v>131</v>
      </c>
      <c r="F127" s="171" t="s">
        <v>132</v>
      </c>
      <c r="G127" s="172" t="s">
        <v>121</v>
      </c>
      <c r="H127" s="173">
        <v>4100</v>
      </c>
      <c r="I127" s="174"/>
      <c r="J127" s="175">
        <f>ROUND(I127*H127,2)</f>
        <v>0</v>
      </c>
      <c r="K127" s="176"/>
      <c r="L127" s="35"/>
      <c r="M127" s="177" t="s">
        <v>1</v>
      </c>
      <c r="N127" s="178" t="s">
        <v>39</v>
      </c>
      <c r="O127" s="73"/>
      <c r="P127" s="179">
        <f>O127*H127</f>
        <v>0</v>
      </c>
      <c r="Q127" s="179">
        <v>0</v>
      </c>
      <c r="R127" s="179">
        <f>Q127*H127</f>
        <v>0</v>
      </c>
      <c r="S127" s="179">
        <v>0</v>
      </c>
      <c r="T127" s="180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1" t="s">
        <v>122</v>
      </c>
      <c r="AT127" s="181" t="s">
        <v>118</v>
      </c>
      <c r="AU127" s="181" t="s">
        <v>84</v>
      </c>
      <c r="AY127" s="15" t="s">
        <v>116</v>
      </c>
      <c r="BE127" s="182">
        <f>IF(N127="základní",J127,0)</f>
        <v>0</v>
      </c>
      <c r="BF127" s="182">
        <f>IF(N127="snížená",J127,0)</f>
        <v>0</v>
      </c>
      <c r="BG127" s="182">
        <f>IF(N127="zákl. přenesená",J127,0)</f>
        <v>0</v>
      </c>
      <c r="BH127" s="182">
        <f>IF(N127="sníž. přenesená",J127,0)</f>
        <v>0</v>
      </c>
      <c r="BI127" s="182">
        <f>IF(N127="nulová",J127,0)</f>
        <v>0</v>
      </c>
      <c r="BJ127" s="15" t="s">
        <v>82</v>
      </c>
      <c r="BK127" s="182">
        <f>ROUND(I127*H127,2)</f>
        <v>0</v>
      </c>
      <c r="BL127" s="15" t="s">
        <v>122</v>
      </c>
      <c r="BM127" s="181" t="s">
        <v>133</v>
      </c>
    </row>
    <row r="128" s="2" customFormat="1" ht="33" customHeight="1">
      <c r="A128" s="34"/>
      <c r="B128" s="168"/>
      <c r="C128" s="169" t="s">
        <v>122</v>
      </c>
      <c r="D128" s="169" t="s">
        <v>118</v>
      </c>
      <c r="E128" s="170" t="s">
        <v>134</v>
      </c>
      <c r="F128" s="171" t="s">
        <v>135</v>
      </c>
      <c r="G128" s="172" t="s">
        <v>121</v>
      </c>
      <c r="H128" s="173">
        <v>4100</v>
      </c>
      <c r="I128" s="174"/>
      <c r="J128" s="175">
        <f>ROUND(I128*H128,2)</f>
        <v>0</v>
      </c>
      <c r="K128" s="176"/>
      <c r="L128" s="35"/>
      <c r="M128" s="177" t="s">
        <v>1</v>
      </c>
      <c r="N128" s="178" t="s">
        <v>39</v>
      </c>
      <c r="O128" s="73"/>
      <c r="P128" s="179">
        <f>O128*H128</f>
        <v>0</v>
      </c>
      <c r="Q128" s="179">
        <v>0</v>
      </c>
      <c r="R128" s="179">
        <f>Q128*H128</f>
        <v>0</v>
      </c>
      <c r="S128" s="179">
        <v>0</v>
      </c>
      <c r="T128" s="180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1" t="s">
        <v>122</v>
      </c>
      <c r="AT128" s="181" t="s">
        <v>118</v>
      </c>
      <c r="AU128" s="181" t="s">
        <v>84</v>
      </c>
      <c r="AY128" s="15" t="s">
        <v>116</v>
      </c>
      <c r="BE128" s="182">
        <f>IF(N128="základní",J128,0)</f>
        <v>0</v>
      </c>
      <c r="BF128" s="182">
        <f>IF(N128="snížená",J128,0)</f>
        <v>0</v>
      </c>
      <c r="BG128" s="182">
        <f>IF(N128="zákl. přenesená",J128,0)</f>
        <v>0</v>
      </c>
      <c r="BH128" s="182">
        <f>IF(N128="sníž. přenesená",J128,0)</f>
        <v>0</v>
      </c>
      <c r="BI128" s="182">
        <f>IF(N128="nulová",J128,0)</f>
        <v>0</v>
      </c>
      <c r="BJ128" s="15" t="s">
        <v>82</v>
      </c>
      <c r="BK128" s="182">
        <f>ROUND(I128*H128,2)</f>
        <v>0</v>
      </c>
      <c r="BL128" s="15" t="s">
        <v>122</v>
      </c>
      <c r="BM128" s="181" t="s">
        <v>136</v>
      </c>
    </row>
    <row r="129" s="2" customFormat="1" ht="37.8" customHeight="1">
      <c r="A129" s="34"/>
      <c r="B129" s="168"/>
      <c r="C129" s="169" t="s">
        <v>128</v>
      </c>
      <c r="D129" s="169" t="s">
        <v>118</v>
      </c>
      <c r="E129" s="170" t="s">
        <v>137</v>
      </c>
      <c r="F129" s="171" t="s">
        <v>138</v>
      </c>
      <c r="G129" s="172" t="s">
        <v>126</v>
      </c>
      <c r="H129" s="173">
        <v>150</v>
      </c>
      <c r="I129" s="174"/>
      <c r="J129" s="175">
        <f>ROUND(I129*H129,2)</f>
        <v>0</v>
      </c>
      <c r="K129" s="176"/>
      <c r="L129" s="35"/>
      <c r="M129" s="177" t="s">
        <v>1</v>
      </c>
      <c r="N129" s="178" t="s">
        <v>39</v>
      </c>
      <c r="O129" s="73"/>
      <c r="P129" s="179">
        <f>O129*H129</f>
        <v>0</v>
      </c>
      <c r="Q129" s="179">
        <v>0</v>
      </c>
      <c r="R129" s="179">
        <f>Q129*H129</f>
        <v>0</v>
      </c>
      <c r="S129" s="179">
        <v>0</v>
      </c>
      <c r="T129" s="180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1" t="s">
        <v>122</v>
      </c>
      <c r="AT129" s="181" t="s">
        <v>118</v>
      </c>
      <c r="AU129" s="181" t="s">
        <v>84</v>
      </c>
      <c r="AY129" s="15" t="s">
        <v>116</v>
      </c>
      <c r="BE129" s="182">
        <f>IF(N129="základní",J129,0)</f>
        <v>0</v>
      </c>
      <c r="BF129" s="182">
        <f>IF(N129="snížená",J129,0)</f>
        <v>0</v>
      </c>
      <c r="BG129" s="182">
        <f>IF(N129="zákl. přenesená",J129,0)</f>
        <v>0</v>
      </c>
      <c r="BH129" s="182">
        <f>IF(N129="sníž. přenesená",J129,0)</f>
        <v>0</v>
      </c>
      <c r="BI129" s="182">
        <f>IF(N129="nulová",J129,0)</f>
        <v>0</v>
      </c>
      <c r="BJ129" s="15" t="s">
        <v>82</v>
      </c>
      <c r="BK129" s="182">
        <f>ROUND(I129*H129,2)</f>
        <v>0</v>
      </c>
      <c r="BL129" s="15" t="s">
        <v>122</v>
      </c>
      <c r="BM129" s="181" t="s">
        <v>139</v>
      </c>
    </row>
    <row r="130" s="2" customFormat="1" ht="24.15" customHeight="1">
      <c r="A130" s="34"/>
      <c r="B130" s="168"/>
      <c r="C130" s="169" t="s">
        <v>140</v>
      </c>
      <c r="D130" s="169" t="s">
        <v>118</v>
      </c>
      <c r="E130" s="170" t="s">
        <v>141</v>
      </c>
      <c r="F130" s="171" t="s">
        <v>142</v>
      </c>
      <c r="G130" s="172" t="s">
        <v>126</v>
      </c>
      <c r="H130" s="173">
        <v>150</v>
      </c>
      <c r="I130" s="174"/>
      <c r="J130" s="175">
        <f>ROUND(I130*H130,2)</f>
        <v>0</v>
      </c>
      <c r="K130" s="176"/>
      <c r="L130" s="35"/>
      <c r="M130" s="177" t="s">
        <v>1</v>
      </c>
      <c r="N130" s="178" t="s">
        <v>39</v>
      </c>
      <c r="O130" s="73"/>
      <c r="P130" s="179">
        <f>O130*H130</f>
        <v>0</v>
      </c>
      <c r="Q130" s="179">
        <v>0</v>
      </c>
      <c r="R130" s="179">
        <f>Q130*H130</f>
        <v>0</v>
      </c>
      <c r="S130" s="179">
        <v>0</v>
      </c>
      <c r="T130" s="180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1" t="s">
        <v>122</v>
      </c>
      <c r="AT130" s="181" t="s">
        <v>118</v>
      </c>
      <c r="AU130" s="181" t="s">
        <v>84</v>
      </c>
      <c r="AY130" s="15" t="s">
        <v>116</v>
      </c>
      <c r="BE130" s="182">
        <f>IF(N130="základní",J130,0)</f>
        <v>0</v>
      </c>
      <c r="BF130" s="182">
        <f>IF(N130="snížená",J130,0)</f>
        <v>0</v>
      </c>
      <c r="BG130" s="182">
        <f>IF(N130="zákl. přenesená",J130,0)</f>
        <v>0</v>
      </c>
      <c r="BH130" s="182">
        <f>IF(N130="sníž. přenesená",J130,0)</f>
        <v>0</v>
      </c>
      <c r="BI130" s="182">
        <f>IF(N130="nulová",J130,0)</f>
        <v>0</v>
      </c>
      <c r="BJ130" s="15" t="s">
        <v>82</v>
      </c>
      <c r="BK130" s="182">
        <f>ROUND(I130*H130,2)</f>
        <v>0</v>
      </c>
      <c r="BL130" s="15" t="s">
        <v>122</v>
      </c>
      <c r="BM130" s="181" t="s">
        <v>143</v>
      </c>
    </row>
    <row r="131" s="2" customFormat="1" ht="37.8" customHeight="1">
      <c r="A131" s="34"/>
      <c r="B131" s="168"/>
      <c r="C131" s="169" t="s">
        <v>144</v>
      </c>
      <c r="D131" s="169" t="s">
        <v>118</v>
      </c>
      <c r="E131" s="170" t="s">
        <v>145</v>
      </c>
      <c r="F131" s="171" t="s">
        <v>146</v>
      </c>
      <c r="G131" s="172" t="s">
        <v>126</v>
      </c>
      <c r="H131" s="173">
        <v>150</v>
      </c>
      <c r="I131" s="174"/>
      <c r="J131" s="175">
        <f>ROUND(I131*H131,2)</f>
        <v>0</v>
      </c>
      <c r="K131" s="176"/>
      <c r="L131" s="35"/>
      <c r="M131" s="177" t="s">
        <v>1</v>
      </c>
      <c r="N131" s="178" t="s">
        <v>39</v>
      </c>
      <c r="O131" s="73"/>
      <c r="P131" s="179">
        <f>O131*H131</f>
        <v>0</v>
      </c>
      <c r="Q131" s="179">
        <v>0</v>
      </c>
      <c r="R131" s="179">
        <f>Q131*H131</f>
        <v>0</v>
      </c>
      <c r="S131" s="179">
        <v>0</v>
      </c>
      <c r="T131" s="180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1" t="s">
        <v>122</v>
      </c>
      <c r="AT131" s="181" t="s">
        <v>118</v>
      </c>
      <c r="AU131" s="181" t="s">
        <v>84</v>
      </c>
      <c r="AY131" s="15" t="s">
        <v>116</v>
      </c>
      <c r="BE131" s="182">
        <f>IF(N131="základní",J131,0)</f>
        <v>0</v>
      </c>
      <c r="BF131" s="182">
        <f>IF(N131="snížená",J131,0)</f>
        <v>0</v>
      </c>
      <c r="BG131" s="182">
        <f>IF(N131="zákl. přenesená",J131,0)</f>
        <v>0</v>
      </c>
      <c r="BH131" s="182">
        <f>IF(N131="sníž. přenesená",J131,0)</f>
        <v>0</v>
      </c>
      <c r="BI131" s="182">
        <f>IF(N131="nulová",J131,0)</f>
        <v>0</v>
      </c>
      <c r="BJ131" s="15" t="s">
        <v>82</v>
      </c>
      <c r="BK131" s="182">
        <f>ROUND(I131*H131,2)</f>
        <v>0</v>
      </c>
      <c r="BL131" s="15" t="s">
        <v>122</v>
      </c>
      <c r="BM131" s="181" t="s">
        <v>147</v>
      </c>
    </row>
    <row r="132" s="12" customFormat="1" ht="22.8" customHeight="1">
      <c r="A132" s="12"/>
      <c r="B132" s="155"/>
      <c r="C132" s="12"/>
      <c r="D132" s="156" t="s">
        <v>73</v>
      </c>
      <c r="E132" s="166" t="s">
        <v>148</v>
      </c>
      <c r="F132" s="166" t="s">
        <v>149</v>
      </c>
      <c r="G132" s="12"/>
      <c r="H132" s="12"/>
      <c r="I132" s="158"/>
      <c r="J132" s="167">
        <f>BK132</f>
        <v>0</v>
      </c>
      <c r="K132" s="12"/>
      <c r="L132" s="155"/>
      <c r="M132" s="160"/>
      <c r="N132" s="161"/>
      <c r="O132" s="161"/>
      <c r="P132" s="162">
        <f>SUM(P133:P141)</f>
        <v>0</v>
      </c>
      <c r="Q132" s="161"/>
      <c r="R132" s="162">
        <f>SUM(R133:R141)</f>
        <v>71.155100000000004</v>
      </c>
      <c r="S132" s="161"/>
      <c r="T132" s="163">
        <f>SUM(T133:T141)</f>
        <v>204.84999999999999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6" t="s">
        <v>82</v>
      </c>
      <c r="AT132" s="164" t="s">
        <v>73</v>
      </c>
      <c r="AU132" s="164" t="s">
        <v>82</v>
      </c>
      <c r="AY132" s="156" t="s">
        <v>116</v>
      </c>
      <c r="BK132" s="165">
        <f>SUM(BK133:BK141)</f>
        <v>0</v>
      </c>
    </row>
    <row r="133" s="2" customFormat="1" ht="24.15" customHeight="1">
      <c r="A133" s="34"/>
      <c r="B133" s="168"/>
      <c r="C133" s="169" t="s">
        <v>150</v>
      </c>
      <c r="D133" s="169" t="s">
        <v>118</v>
      </c>
      <c r="E133" s="170" t="s">
        <v>151</v>
      </c>
      <c r="F133" s="171" t="s">
        <v>152</v>
      </c>
      <c r="G133" s="172" t="s">
        <v>126</v>
      </c>
      <c r="H133" s="173">
        <v>20</v>
      </c>
      <c r="I133" s="174"/>
      <c r="J133" s="175">
        <f>ROUND(I133*H133,2)</f>
        <v>0</v>
      </c>
      <c r="K133" s="176"/>
      <c r="L133" s="35"/>
      <c r="M133" s="177" t="s">
        <v>1</v>
      </c>
      <c r="N133" s="178" t="s">
        <v>39</v>
      </c>
      <c r="O133" s="73"/>
      <c r="P133" s="179">
        <f>O133*H133</f>
        <v>0</v>
      </c>
      <c r="Q133" s="179">
        <v>0.00033</v>
      </c>
      <c r="R133" s="179">
        <f>Q133*H133</f>
        <v>0.0066</v>
      </c>
      <c r="S133" s="179">
        <v>0</v>
      </c>
      <c r="T133" s="180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1" t="s">
        <v>122</v>
      </c>
      <c r="AT133" s="181" t="s">
        <v>118</v>
      </c>
      <c r="AU133" s="181" t="s">
        <v>84</v>
      </c>
      <c r="AY133" s="15" t="s">
        <v>116</v>
      </c>
      <c r="BE133" s="182">
        <f>IF(N133="základní",J133,0)</f>
        <v>0</v>
      </c>
      <c r="BF133" s="182">
        <f>IF(N133="snížená",J133,0)</f>
        <v>0</v>
      </c>
      <c r="BG133" s="182">
        <f>IF(N133="zákl. přenesená",J133,0)</f>
        <v>0</v>
      </c>
      <c r="BH133" s="182">
        <f>IF(N133="sníž. přenesená",J133,0)</f>
        <v>0</v>
      </c>
      <c r="BI133" s="182">
        <f>IF(N133="nulová",J133,0)</f>
        <v>0</v>
      </c>
      <c r="BJ133" s="15" t="s">
        <v>82</v>
      </c>
      <c r="BK133" s="182">
        <f>ROUND(I133*H133,2)</f>
        <v>0</v>
      </c>
      <c r="BL133" s="15" t="s">
        <v>122</v>
      </c>
      <c r="BM133" s="181" t="s">
        <v>153</v>
      </c>
    </row>
    <row r="134" s="2" customFormat="1" ht="24.15" customHeight="1">
      <c r="A134" s="34"/>
      <c r="B134" s="168"/>
      <c r="C134" s="169" t="s">
        <v>148</v>
      </c>
      <c r="D134" s="169" t="s">
        <v>118</v>
      </c>
      <c r="E134" s="170" t="s">
        <v>154</v>
      </c>
      <c r="F134" s="171" t="s">
        <v>155</v>
      </c>
      <c r="G134" s="172" t="s">
        <v>126</v>
      </c>
      <c r="H134" s="173">
        <v>100</v>
      </c>
      <c r="I134" s="174"/>
      <c r="J134" s="175">
        <f>ROUND(I134*H134,2)</f>
        <v>0</v>
      </c>
      <c r="K134" s="176"/>
      <c r="L134" s="35"/>
      <c r="M134" s="177" t="s">
        <v>1</v>
      </c>
      <c r="N134" s="178" t="s">
        <v>39</v>
      </c>
      <c r="O134" s="73"/>
      <c r="P134" s="179">
        <f>O134*H134</f>
        <v>0</v>
      </c>
      <c r="Q134" s="179">
        <v>0.00011</v>
      </c>
      <c r="R134" s="179">
        <f>Q134*H134</f>
        <v>0.011000000000000001</v>
      </c>
      <c r="S134" s="179">
        <v>0</v>
      </c>
      <c r="T134" s="180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1" t="s">
        <v>122</v>
      </c>
      <c r="AT134" s="181" t="s">
        <v>118</v>
      </c>
      <c r="AU134" s="181" t="s">
        <v>84</v>
      </c>
      <c r="AY134" s="15" t="s">
        <v>116</v>
      </c>
      <c r="BE134" s="182">
        <f>IF(N134="základní",J134,0)</f>
        <v>0</v>
      </c>
      <c r="BF134" s="182">
        <f>IF(N134="snížená",J134,0)</f>
        <v>0</v>
      </c>
      <c r="BG134" s="182">
        <f>IF(N134="zákl. přenesená",J134,0)</f>
        <v>0</v>
      </c>
      <c r="BH134" s="182">
        <f>IF(N134="sníž. přenesená",J134,0)</f>
        <v>0</v>
      </c>
      <c r="BI134" s="182">
        <f>IF(N134="nulová",J134,0)</f>
        <v>0</v>
      </c>
      <c r="BJ134" s="15" t="s">
        <v>82</v>
      </c>
      <c r="BK134" s="182">
        <f>ROUND(I134*H134,2)</f>
        <v>0</v>
      </c>
      <c r="BL134" s="15" t="s">
        <v>122</v>
      </c>
      <c r="BM134" s="181" t="s">
        <v>156</v>
      </c>
    </row>
    <row r="135" s="2" customFormat="1" ht="33" customHeight="1">
      <c r="A135" s="34"/>
      <c r="B135" s="168"/>
      <c r="C135" s="169" t="s">
        <v>157</v>
      </c>
      <c r="D135" s="169" t="s">
        <v>118</v>
      </c>
      <c r="E135" s="170" t="s">
        <v>158</v>
      </c>
      <c r="F135" s="171" t="s">
        <v>159</v>
      </c>
      <c r="G135" s="172" t="s">
        <v>126</v>
      </c>
      <c r="H135" s="173">
        <v>300</v>
      </c>
      <c r="I135" s="174"/>
      <c r="J135" s="175">
        <f>ROUND(I135*H135,2)</f>
        <v>0</v>
      </c>
      <c r="K135" s="176"/>
      <c r="L135" s="35"/>
      <c r="M135" s="177" t="s">
        <v>1</v>
      </c>
      <c r="N135" s="178" t="s">
        <v>39</v>
      </c>
      <c r="O135" s="73"/>
      <c r="P135" s="179">
        <f>O135*H135</f>
        <v>0</v>
      </c>
      <c r="Q135" s="179">
        <v>0.15540000000000001</v>
      </c>
      <c r="R135" s="179">
        <f>Q135*H135</f>
        <v>46.620000000000005</v>
      </c>
      <c r="S135" s="179">
        <v>0</v>
      </c>
      <c r="T135" s="180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1" t="s">
        <v>122</v>
      </c>
      <c r="AT135" s="181" t="s">
        <v>118</v>
      </c>
      <c r="AU135" s="181" t="s">
        <v>84</v>
      </c>
      <c r="AY135" s="15" t="s">
        <v>116</v>
      </c>
      <c r="BE135" s="182">
        <f>IF(N135="základní",J135,0)</f>
        <v>0</v>
      </c>
      <c r="BF135" s="182">
        <f>IF(N135="snížená",J135,0)</f>
        <v>0</v>
      </c>
      <c r="BG135" s="182">
        <f>IF(N135="zákl. přenesená",J135,0)</f>
        <v>0</v>
      </c>
      <c r="BH135" s="182">
        <f>IF(N135="sníž. přenesená",J135,0)</f>
        <v>0</v>
      </c>
      <c r="BI135" s="182">
        <f>IF(N135="nulová",J135,0)</f>
        <v>0</v>
      </c>
      <c r="BJ135" s="15" t="s">
        <v>82</v>
      </c>
      <c r="BK135" s="182">
        <f>ROUND(I135*H135,2)</f>
        <v>0</v>
      </c>
      <c r="BL135" s="15" t="s">
        <v>122</v>
      </c>
      <c r="BM135" s="181" t="s">
        <v>160</v>
      </c>
    </row>
    <row r="136" s="2" customFormat="1" ht="16.5" customHeight="1">
      <c r="A136" s="34"/>
      <c r="B136" s="168"/>
      <c r="C136" s="183" t="s">
        <v>161</v>
      </c>
      <c r="D136" s="183" t="s">
        <v>162</v>
      </c>
      <c r="E136" s="184" t="s">
        <v>163</v>
      </c>
      <c r="F136" s="185" t="s">
        <v>164</v>
      </c>
      <c r="G136" s="186" t="s">
        <v>126</v>
      </c>
      <c r="H136" s="187">
        <v>306</v>
      </c>
      <c r="I136" s="188"/>
      <c r="J136" s="189">
        <f>ROUND(I136*H136,2)</f>
        <v>0</v>
      </c>
      <c r="K136" s="190"/>
      <c r="L136" s="191"/>
      <c r="M136" s="192" t="s">
        <v>1</v>
      </c>
      <c r="N136" s="193" t="s">
        <v>39</v>
      </c>
      <c r="O136" s="73"/>
      <c r="P136" s="179">
        <f>O136*H136</f>
        <v>0</v>
      </c>
      <c r="Q136" s="179">
        <v>0.080000000000000002</v>
      </c>
      <c r="R136" s="179">
        <f>Q136*H136</f>
        <v>24.48</v>
      </c>
      <c r="S136" s="179">
        <v>0</v>
      </c>
      <c r="T136" s="180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1" t="s">
        <v>150</v>
      </c>
      <c r="AT136" s="181" t="s">
        <v>162</v>
      </c>
      <c r="AU136" s="181" t="s">
        <v>84</v>
      </c>
      <c r="AY136" s="15" t="s">
        <v>116</v>
      </c>
      <c r="BE136" s="182">
        <f>IF(N136="základní",J136,0)</f>
        <v>0</v>
      </c>
      <c r="BF136" s="182">
        <f>IF(N136="snížená",J136,0)</f>
        <v>0</v>
      </c>
      <c r="BG136" s="182">
        <f>IF(N136="zákl. přenesená",J136,0)</f>
        <v>0</v>
      </c>
      <c r="BH136" s="182">
        <f>IF(N136="sníž. přenesená",J136,0)</f>
        <v>0</v>
      </c>
      <c r="BI136" s="182">
        <f>IF(N136="nulová",J136,0)</f>
        <v>0</v>
      </c>
      <c r="BJ136" s="15" t="s">
        <v>82</v>
      </c>
      <c r="BK136" s="182">
        <f>ROUND(I136*H136,2)</f>
        <v>0</v>
      </c>
      <c r="BL136" s="15" t="s">
        <v>122</v>
      </c>
      <c r="BM136" s="181" t="s">
        <v>165</v>
      </c>
    </row>
    <row r="137" s="2" customFormat="1" ht="44.25" customHeight="1">
      <c r="A137" s="34"/>
      <c r="B137" s="168"/>
      <c r="C137" s="169" t="s">
        <v>8</v>
      </c>
      <c r="D137" s="169" t="s">
        <v>118</v>
      </c>
      <c r="E137" s="170" t="s">
        <v>166</v>
      </c>
      <c r="F137" s="171" t="s">
        <v>167</v>
      </c>
      <c r="G137" s="172" t="s">
        <v>126</v>
      </c>
      <c r="H137" s="173">
        <v>750</v>
      </c>
      <c r="I137" s="174"/>
      <c r="J137" s="175">
        <f>ROUND(I137*H137,2)</f>
        <v>0</v>
      </c>
      <c r="K137" s="176"/>
      <c r="L137" s="35"/>
      <c r="M137" s="177" t="s">
        <v>1</v>
      </c>
      <c r="N137" s="178" t="s">
        <v>39</v>
      </c>
      <c r="O137" s="73"/>
      <c r="P137" s="179">
        <f>O137*H137</f>
        <v>0</v>
      </c>
      <c r="Q137" s="179">
        <v>0</v>
      </c>
      <c r="R137" s="179">
        <f>Q137*H137</f>
        <v>0</v>
      </c>
      <c r="S137" s="179">
        <v>0</v>
      </c>
      <c r="T137" s="180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1" t="s">
        <v>122</v>
      </c>
      <c r="AT137" s="181" t="s">
        <v>118</v>
      </c>
      <c r="AU137" s="181" t="s">
        <v>84</v>
      </c>
      <c r="AY137" s="15" t="s">
        <v>116</v>
      </c>
      <c r="BE137" s="182">
        <f>IF(N137="základní",J137,0)</f>
        <v>0</v>
      </c>
      <c r="BF137" s="182">
        <f>IF(N137="snížená",J137,0)</f>
        <v>0</v>
      </c>
      <c r="BG137" s="182">
        <f>IF(N137="zákl. přenesená",J137,0)</f>
        <v>0</v>
      </c>
      <c r="BH137" s="182">
        <f>IF(N137="sníž. přenesená",J137,0)</f>
        <v>0</v>
      </c>
      <c r="BI137" s="182">
        <f>IF(N137="nulová",J137,0)</f>
        <v>0</v>
      </c>
      <c r="BJ137" s="15" t="s">
        <v>82</v>
      </c>
      <c r="BK137" s="182">
        <f>ROUND(I137*H137,2)</f>
        <v>0</v>
      </c>
      <c r="BL137" s="15" t="s">
        <v>122</v>
      </c>
      <c r="BM137" s="181" t="s">
        <v>168</v>
      </c>
    </row>
    <row r="138" s="2" customFormat="1" ht="44.25" customHeight="1">
      <c r="A138" s="34"/>
      <c r="B138" s="168"/>
      <c r="C138" s="169" t="s">
        <v>169</v>
      </c>
      <c r="D138" s="169" t="s">
        <v>118</v>
      </c>
      <c r="E138" s="170" t="s">
        <v>170</v>
      </c>
      <c r="F138" s="171" t="s">
        <v>171</v>
      </c>
      <c r="G138" s="172" t="s">
        <v>126</v>
      </c>
      <c r="H138" s="173">
        <v>750</v>
      </c>
      <c r="I138" s="174"/>
      <c r="J138" s="175">
        <f>ROUND(I138*H138,2)</f>
        <v>0</v>
      </c>
      <c r="K138" s="176"/>
      <c r="L138" s="35"/>
      <c r="M138" s="177" t="s">
        <v>1</v>
      </c>
      <c r="N138" s="178" t="s">
        <v>39</v>
      </c>
      <c r="O138" s="73"/>
      <c r="P138" s="179">
        <f>O138*H138</f>
        <v>0</v>
      </c>
      <c r="Q138" s="179">
        <v>5.0000000000000002E-05</v>
      </c>
      <c r="R138" s="179">
        <f>Q138*H138</f>
        <v>0.037499999999999999</v>
      </c>
      <c r="S138" s="179">
        <v>0</v>
      </c>
      <c r="T138" s="180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1" t="s">
        <v>122</v>
      </c>
      <c r="AT138" s="181" t="s">
        <v>118</v>
      </c>
      <c r="AU138" s="181" t="s">
        <v>84</v>
      </c>
      <c r="AY138" s="15" t="s">
        <v>116</v>
      </c>
      <c r="BE138" s="182">
        <f>IF(N138="základní",J138,0)</f>
        <v>0</v>
      </c>
      <c r="BF138" s="182">
        <f>IF(N138="snížená",J138,0)</f>
        <v>0</v>
      </c>
      <c r="BG138" s="182">
        <f>IF(N138="zákl. přenesená",J138,0)</f>
        <v>0</v>
      </c>
      <c r="BH138" s="182">
        <f>IF(N138="sníž. přenesená",J138,0)</f>
        <v>0</v>
      </c>
      <c r="BI138" s="182">
        <f>IF(N138="nulová",J138,0)</f>
        <v>0</v>
      </c>
      <c r="BJ138" s="15" t="s">
        <v>82</v>
      </c>
      <c r="BK138" s="182">
        <f>ROUND(I138*H138,2)</f>
        <v>0</v>
      </c>
      <c r="BL138" s="15" t="s">
        <v>122</v>
      </c>
      <c r="BM138" s="181" t="s">
        <v>172</v>
      </c>
    </row>
    <row r="139" s="2" customFormat="1" ht="16.5" customHeight="1">
      <c r="A139" s="34"/>
      <c r="B139" s="168"/>
      <c r="C139" s="169" t="s">
        <v>173</v>
      </c>
      <c r="D139" s="169" t="s">
        <v>118</v>
      </c>
      <c r="E139" s="170" t="s">
        <v>174</v>
      </c>
      <c r="F139" s="171" t="s">
        <v>175</v>
      </c>
      <c r="G139" s="172" t="s">
        <v>126</v>
      </c>
      <c r="H139" s="173">
        <v>207</v>
      </c>
      <c r="I139" s="174"/>
      <c r="J139" s="175">
        <f>ROUND(I139*H139,2)</f>
        <v>0</v>
      </c>
      <c r="K139" s="176"/>
      <c r="L139" s="35"/>
      <c r="M139" s="177" t="s">
        <v>1</v>
      </c>
      <c r="N139" s="178" t="s">
        <v>39</v>
      </c>
      <c r="O139" s="73"/>
      <c r="P139" s="179">
        <f>O139*H139</f>
        <v>0</v>
      </c>
      <c r="Q139" s="179">
        <v>0</v>
      </c>
      <c r="R139" s="179">
        <f>Q139*H139</f>
        <v>0</v>
      </c>
      <c r="S139" s="179">
        <v>0</v>
      </c>
      <c r="T139" s="180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1" t="s">
        <v>122</v>
      </c>
      <c r="AT139" s="181" t="s">
        <v>118</v>
      </c>
      <c r="AU139" s="181" t="s">
        <v>84</v>
      </c>
      <c r="AY139" s="15" t="s">
        <v>116</v>
      </c>
      <c r="BE139" s="182">
        <f>IF(N139="základní",J139,0)</f>
        <v>0</v>
      </c>
      <c r="BF139" s="182">
        <f>IF(N139="snížená",J139,0)</f>
        <v>0</v>
      </c>
      <c r="BG139" s="182">
        <f>IF(N139="zákl. přenesená",J139,0)</f>
        <v>0</v>
      </c>
      <c r="BH139" s="182">
        <f>IF(N139="sníž. přenesená",J139,0)</f>
        <v>0</v>
      </c>
      <c r="BI139" s="182">
        <f>IF(N139="nulová",J139,0)</f>
        <v>0</v>
      </c>
      <c r="BJ139" s="15" t="s">
        <v>82</v>
      </c>
      <c r="BK139" s="182">
        <f>ROUND(I139*H139,2)</f>
        <v>0</v>
      </c>
      <c r="BL139" s="15" t="s">
        <v>122</v>
      </c>
      <c r="BM139" s="181" t="s">
        <v>176</v>
      </c>
    </row>
    <row r="140" s="2" customFormat="1" ht="24.15" customHeight="1">
      <c r="A140" s="34"/>
      <c r="B140" s="168"/>
      <c r="C140" s="169" t="s">
        <v>177</v>
      </c>
      <c r="D140" s="169" t="s">
        <v>118</v>
      </c>
      <c r="E140" s="170" t="s">
        <v>178</v>
      </c>
      <c r="F140" s="171" t="s">
        <v>179</v>
      </c>
      <c r="G140" s="172" t="s">
        <v>121</v>
      </c>
      <c r="H140" s="173">
        <v>4100</v>
      </c>
      <c r="I140" s="174"/>
      <c r="J140" s="175">
        <f>ROUND(I140*H140,2)</f>
        <v>0</v>
      </c>
      <c r="K140" s="176"/>
      <c r="L140" s="35"/>
      <c r="M140" s="177" t="s">
        <v>1</v>
      </c>
      <c r="N140" s="178" t="s">
        <v>39</v>
      </c>
      <c r="O140" s="73"/>
      <c r="P140" s="179">
        <f>O140*H140</f>
        <v>0</v>
      </c>
      <c r="Q140" s="179">
        <v>0</v>
      </c>
      <c r="R140" s="179">
        <f>Q140*H140</f>
        <v>0</v>
      </c>
      <c r="S140" s="179">
        <v>0.02</v>
      </c>
      <c r="T140" s="180">
        <f>S140*H140</f>
        <v>82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1" t="s">
        <v>122</v>
      </c>
      <c r="AT140" s="181" t="s">
        <v>118</v>
      </c>
      <c r="AU140" s="181" t="s">
        <v>84</v>
      </c>
      <c r="AY140" s="15" t="s">
        <v>116</v>
      </c>
      <c r="BE140" s="182">
        <f>IF(N140="základní",J140,0)</f>
        <v>0</v>
      </c>
      <c r="BF140" s="182">
        <f>IF(N140="snížená",J140,0)</f>
        <v>0</v>
      </c>
      <c r="BG140" s="182">
        <f>IF(N140="zákl. přenesená",J140,0)</f>
        <v>0</v>
      </c>
      <c r="BH140" s="182">
        <f>IF(N140="sníž. přenesená",J140,0)</f>
        <v>0</v>
      </c>
      <c r="BI140" s="182">
        <f>IF(N140="nulová",J140,0)</f>
        <v>0</v>
      </c>
      <c r="BJ140" s="15" t="s">
        <v>82</v>
      </c>
      <c r="BK140" s="182">
        <f>ROUND(I140*H140,2)</f>
        <v>0</v>
      </c>
      <c r="BL140" s="15" t="s">
        <v>122</v>
      </c>
      <c r="BM140" s="181" t="s">
        <v>180</v>
      </c>
    </row>
    <row r="141" s="2" customFormat="1" ht="21.75" customHeight="1">
      <c r="A141" s="34"/>
      <c r="B141" s="168"/>
      <c r="C141" s="169" t="s">
        <v>181</v>
      </c>
      <c r="D141" s="169" t="s">
        <v>118</v>
      </c>
      <c r="E141" s="170" t="s">
        <v>182</v>
      </c>
      <c r="F141" s="171" t="s">
        <v>183</v>
      </c>
      <c r="G141" s="172" t="s">
        <v>121</v>
      </c>
      <c r="H141" s="173">
        <v>975</v>
      </c>
      <c r="I141" s="174"/>
      <c r="J141" s="175">
        <f>ROUND(I141*H141,2)</f>
        <v>0</v>
      </c>
      <c r="K141" s="176"/>
      <c r="L141" s="35"/>
      <c r="M141" s="177" t="s">
        <v>1</v>
      </c>
      <c r="N141" s="178" t="s">
        <v>39</v>
      </c>
      <c r="O141" s="73"/>
      <c r="P141" s="179">
        <f>O141*H141</f>
        <v>0</v>
      </c>
      <c r="Q141" s="179">
        <v>0</v>
      </c>
      <c r="R141" s="179">
        <f>Q141*H141</f>
        <v>0</v>
      </c>
      <c r="S141" s="179">
        <v>0.126</v>
      </c>
      <c r="T141" s="180">
        <f>S141*H141</f>
        <v>122.84999999999999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1" t="s">
        <v>122</v>
      </c>
      <c r="AT141" s="181" t="s">
        <v>118</v>
      </c>
      <c r="AU141" s="181" t="s">
        <v>84</v>
      </c>
      <c r="AY141" s="15" t="s">
        <v>116</v>
      </c>
      <c r="BE141" s="182">
        <f>IF(N141="základní",J141,0)</f>
        <v>0</v>
      </c>
      <c r="BF141" s="182">
        <f>IF(N141="snížená",J141,0)</f>
        <v>0</v>
      </c>
      <c r="BG141" s="182">
        <f>IF(N141="zákl. přenesená",J141,0)</f>
        <v>0</v>
      </c>
      <c r="BH141" s="182">
        <f>IF(N141="sníž. přenesená",J141,0)</f>
        <v>0</v>
      </c>
      <c r="BI141" s="182">
        <f>IF(N141="nulová",J141,0)</f>
        <v>0</v>
      </c>
      <c r="BJ141" s="15" t="s">
        <v>82</v>
      </c>
      <c r="BK141" s="182">
        <f>ROUND(I141*H141,2)</f>
        <v>0</v>
      </c>
      <c r="BL141" s="15" t="s">
        <v>122</v>
      </c>
      <c r="BM141" s="181" t="s">
        <v>184</v>
      </c>
    </row>
    <row r="142" s="12" customFormat="1" ht="22.8" customHeight="1">
      <c r="A142" s="12"/>
      <c r="B142" s="155"/>
      <c r="C142" s="12"/>
      <c r="D142" s="156" t="s">
        <v>73</v>
      </c>
      <c r="E142" s="166" t="s">
        <v>185</v>
      </c>
      <c r="F142" s="166" t="s">
        <v>186</v>
      </c>
      <c r="G142" s="12"/>
      <c r="H142" s="12"/>
      <c r="I142" s="158"/>
      <c r="J142" s="167">
        <f>BK142</f>
        <v>0</v>
      </c>
      <c r="K142" s="12"/>
      <c r="L142" s="155"/>
      <c r="M142" s="160"/>
      <c r="N142" s="161"/>
      <c r="O142" s="161"/>
      <c r="P142" s="162">
        <f>SUM(P143:P147)</f>
        <v>0</v>
      </c>
      <c r="Q142" s="161"/>
      <c r="R142" s="162">
        <f>SUM(R143:R147)</f>
        <v>0</v>
      </c>
      <c r="S142" s="161"/>
      <c r="T142" s="163">
        <f>SUM(T143:T147)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6" t="s">
        <v>82</v>
      </c>
      <c r="AT142" s="164" t="s">
        <v>73</v>
      </c>
      <c r="AU142" s="164" t="s">
        <v>82</v>
      </c>
      <c r="AY142" s="156" t="s">
        <v>116</v>
      </c>
      <c r="BK142" s="165">
        <f>SUM(BK143:BK147)</f>
        <v>0</v>
      </c>
    </row>
    <row r="143" s="2" customFormat="1" ht="24.15" customHeight="1">
      <c r="A143" s="34"/>
      <c r="B143" s="168"/>
      <c r="C143" s="169" t="s">
        <v>187</v>
      </c>
      <c r="D143" s="169" t="s">
        <v>118</v>
      </c>
      <c r="E143" s="170" t="s">
        <v>188</v>
      </c>
      <c r="F143" s="171" t="s">
        <v>189</v>
      </c>
      <c r="G143" s="172" t="s">
        <v>190</v>
      </c>
      <c r="H143" s="173">
        <v>791.14999999999998</v>
      </c>
      <c r="I143" s="174"/>
      <c r="J143" s="175">
        <f>ROUND(I143*H143,2)</f>
        <v>0</v>
      </c>
      <c r="K143" s="176"/>
      <c r="L143" s="35"/>
      <c r="M143" s="177" t="s">
        <v>1</v>
      </c>
      <c r="N143" s="178" t="s">
        <v>39</v>
      </c>
      <c r="O143" s="73"/>
      <c r="P143" s="179">
        <f>O143*H143</f>
        <v>0</v>
      </c>
      <c r="Q143" s="179">
        <v>0</v>
      </c>
      <c r="R143" s="179">
        <f>Q143*H143</f>
        <v>0</v>
      </c>
      <c r="S143" s="179">
        <v>0</v>
      </c>
      <c r="T143" s="180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1" t="s">
        <v>122</v>
      </c>
      <c r="AT143" s="181" t="s">
        <v>118</v>
      </c>
      <c r="AU143" s="181" t="s">
        <v>84</v>
      </c>
      <c r="AY143" s="15" t="s">
        <v>116</v>
      </c>
      <c r="BE143" s="182">
        <f>IF(N143="základní",J143,0)</f>
        <v>0</v>
      </c>
      <c r="BF143" s="182">
        <f>IF(N143="snížená",J143,0)</f>
        <v>0</v>
      </c>
      <c r="BG143" s="182">
        <f>IF(N143="zákl. přenesená",J143,0)</f>
        <v>0</v>
      </c>
      <c r="BH143" s="182">
        <f>IF(N143="sníž. přenesená",J143,0)</f>
        <v>0</v>
      </c>
      <c r="BI143" s="182">
        <f>IF(N143="nulová",J143,0)</f>
        <v>0</v>
      </c>
      <c r="BJ143" s="15" t="s">
        <v>82</v>
      </c>
      <c r="BK143" s="182">
        <f>ROUND(I143*H143,2)</f>
        <v>0</v>
      </c>
      <c r="BL143" s="15" t="s">
        <v>122</v>
      </c>
      <c r="BM143" s="181" t="s">
        <v>191</v>
      </c>
    </row>
    <row r="144" s="2" customFormat="1" ht="16.5" customHeight="1">
      <c r="A144" s="34"/>
      <c r="B144" s="168"/>
      <c r="C144" s="169" t="s">
        <v>192</v>
      </c>
      <c r="D144" s="169" t="s">
        <v>118</v>
      </c>
      <c r="E144" s="170" t="s">
        <v>193</v>
      </c>
      <c r="F144" s="171" t="s">
        <v>194</v>
      </c>
      <c r="G144" s="172" t="s">
        <v>190</v>
      </c>
      <c r="H144" s="173">
        <v>7120.3500000000004</v>
      </c>
      <c r="I144" s="174"/>
      <c r="J144" s="175">
        <f>ROUND(I144*H144,2)</f>
        <v>0</v>
      </c>
      <c r="K144" s="176"/>
      <c r="L144" s="35"/>
      <c r="M144" s="177" t="s">
        <v>1</v>
      </c>
      <c r="N144" s="178" t="s">
        <v>39</v>
      </c>
      <c r="O144" s="73"/>
      <c r="P144" s="179">
        <f>O144*H144</f>
        <v>0</v>
      </c>
      <c r="Q144" s="179">
        <v>0</v>
      </c>
      <c r="R144" s="179">
        <f>Q144*H144</f>
        <v>0</v>
      </c>
      <c r="S144" s="179">
        <v>0</v>
      </c>
      <c r="T144" s="180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1" t="s">
        <v>122</v>
      </c>
      <c r="AT144" s="181" t="s">
        <v>118</v>
      </c>
      <c r="AU144" s="181" t="s">
        <v>84</v>
      </c>
      <c r="AY144" s="15" t="s">
        <v>116</v>
      </c>
      <c r="BE144" s="182">
        <f>IF(N144="základní",J144,0)</f>
        <v>0</v>
      </c>
      <c r="BF144" s="182">
        <f>IF(N144="snížená",J144,0)</f>
        <v>0</v>
      </c>
      <c r="BG144" s="182">
        <f>IF(N144="zákl. přenesená",J144,0)</f>
        <v>0</v>
      </c>
      <c r="BH144" s="182">
        <f>IF(N144="sníž. přenesená",J144,0)</f>
        <v>0</v>
      </c>
      <c r="BI144" s="182">
        <f>IF(N144="nulová",J144,0)</f>
        <v>0</v>
      </c>
      <c r="BJ144" s="15" t="s">
        <v>82</v>
      </c>
      <c r="BK144" s="182">
        <f>ROUND(I144*H144,2)</f>
        <v>0</v>
      </c>
      <c r="BL144" s="15" t="s">
        <v>122</v>
      </c>
      <c r="BM144" s="181" t="s">
        <v>195</v>
      </c>
    </row>
    <row r="145" s="2" customFormat="1" ht="37.8" customHeight="1">
      <c r="A145" s="34"/>
      <c r="B145" s="168"/>
      <c r="C145" s="169" t="s">
        <v>196</v>
      </c>
      <c r="D145" s="169" t="s">
        <v>118</v>
      </c>
      <c r="E145" s="170" t="s">
        <v>197</v>
      </c>
      <c r="F145" s="171" t="s">
        <v>198</v>
      </c>
      <c r="G145" s="172" t="s">
        <v>190</v>
      </c>
      <c r="H145" s="173">
        <v>62</v>
      </c>
      <c r="I145" s="174"/>
      <c r="J145" s="175">
        <f>ROUND(I145*H145,2)</f>
        <v>0</v>
      </c>
      <c r="K145" s="176"/>
      <c r="L145" s="35"/>
      <c r="M145" s="177" t="s">
        <v>1</v>
      </c>
      <c r="N145" s="178" t="s">
        <v>39</v>
      </c>
      <c r="O145" s="73"/>
      <c r="P145" s="179">
        <f>O145*H145</f>
        <v>0</v>
      </c>
      <c r="Q145" s="179">
        <v>0</v>
      </c>
      <c r="R145" s="179">
        <f>Q145*H145</f>
        <v>0</v>
      </c>
      <c r="S145" s="179">
        <v>0</v>
      </c>
      <c r="T145" s="180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1" t="s">
        <v>122</v>
      </c>
      <c r="AT145" s="181" t="s">
        <v>118</v>
      </c>
      <c r="AU145" s="181" t="s">
        <v>84</v>
      </c>
      <c r="AY145" s="15" t="s">
        <v>116</v>
      </c>
      <c r="BE145" s="182">
        <f>IF(N145="základní",J145,0)</f>
        <v>0</v>
      </c>
      <c r="BF145" s="182">
        <f>IF(N145="snížená",J145,0)</f>
        <v>0</v>
      </c>
      <c r="BG145" s="182">
        <f>IF(N145="zákl. přenesená",J145,0)</f>
        <v>0</v>
      </c>
      <c r="BH145" s="182">
        <f>IF(N145="sníž. přenesená",J145,0)</f>
        <v>0</v>
      </c>
      <c r="BI145" s="182">
        <f>IF(N145="nulová",J145,0)</f>
        <v>0</v>
      </c>
      <c r="BJ145" s="15" t="s">
        <v>82</v>
      </c>
      <c r="BK145" s="182">
        <f>ROUND(I145*H145,2)</f>
        <v>0</v>
      </c>
      <c r="BL145" s="15" t="s">
        <v>122</v>
      </c>
      <c r="BM145" s="181" t="s">
        <v>199</v>
      </c>
    </row>
    <row r="146" s="2" customFormat="1" ht="44.25" customHeight="1">
      <c r="A146" s="34"/>
      <c r="B146" s="168"/>
      <c r="C146" s="169" t="s">
        <v>200</v>
      </c>
      <c r="D146" s="169" t="s">
        <v>118</v>
      </c>
      <c r="E146" s="170" t="s">
        <v>201</v>
      </c>
      <c r="F146" s="171" t="s">
        <v>202</v>
      </c>
      <c r="G146" s="172" t="s">
        <v>190</v>
      </c>
      <c r="H146" s="173">
        <v>123</v>
      </c>
      <c r="I146" s="174"/>
      <c r="J146" s="175">
        <f>ROUND(I146*H146,2)</f>
        <v>0</v>
      </c>
      <c r="K146" s="176"/>
      <c r="L146" s="35"/>
      <c r="M146" s="177" t="s">
        <v>1</v>
      </c>
      <c r="N146" s="178" t="s">
        <v>39</v>
      </c>
      <c r="O146" s="73"/>
      <c r="P146" s="179">
        <f>O146*H146</f>
        <v>0</v>
      </c>
      <c r="Q146" s="179">
        <v>0</v>
      </c>
      <c r="R146" s="179">
        <f>Q146*H146</f>
        <v>0</v>
      </c>
      <c r="S146" s="179">
        <v>0</v>
      </c>
      <c r="T146" s="180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1" t="s">
        <v>122</v>
      </c>
      <c r="AT146" s="181" t="s">
        <v>118</v>
      </c>
      <c r="AU146" s="181" t="s">
        <v>84</v>
      </c>
      <c r="AY146" s="15" t="s">
        <v>116</v>
      </c>
      <c r="BE146" s="182">
        <f>IF(N146="základní",J146,0)</f>
        <v>0</v>
      </c>
      <c r="BF146" s="182">
        <f>IF(N146="snížená",J146,0)</f>
        <v>0</v>
      </c>
      <c r="BG146" s="182">
        <f>IF(N146="zákl. přenesená",J146,0)</f>
        <v>0</v>
      </c>
      <c r="BH146" s="182">
        <f>IF(N146="sníž. přenesená",J146,0)</f>
        <v>0</v>
      </c>
      <c r="BI146" s="182">
        <f>IF(N146="nulová",J146,0)</f>
        <v>0</v>
      </c>
      <c r="BJ146" s="15" t="s">
        <v>82</v>
      </c>
      <c r="BK146" s="182">
        <f>ROUND(I146*H146,2)</f>
        <v>0</v>
      </c>
      <c r="BL146" s="15" t="s">
        <v>122</v>
      </c>
      <c r="BM146" s="181" t="s">
        <v>203</v>
      </c>
    </row>
    <row r="147" s="2" customFormat="1" ht="44.25" customHeight="1">
      <c r="A147" s="34"/>
      <c r="B147" s="168"/>
      <c r="C147" s="169" t="s">
        <v>7</v>
      </c>
      <c r="D147" s="169" t="s">
        <v>118</v>
      </c>
      <c r="E147" s="170" t="s">
        <v>204</v>
      </c>
      <c r="F147" s="171" t="s">
        <v>205</v>
      </c>
      <c r="G147" s="172" t="s">
        <v>190</v>
      </c>
      <c r="H147" s="173">
        <v>525</v>
      </c>
      <c r="I147" s="174"/>
      <c r="J147" s="175">
        <f>ROUND(I147*H147,2)</f>
        <v>0</v>
      </c>
      <c r="K147" s="176"/>
      <c r="L147" s="35"/>
      <c r="M147" s="194" t="s">
        <v>1</v>
      </c>
      <c r="N147" s="195" t="s">
        <v>39</v>
      </c>
      <c r="O147" s="196"/>
      <c r="P147" s="197">
        <f>O147*H147</f>
        <v>0</v>
      </c>
      <c r="Q147" s="197">
        <v>0</v>
      </c>
      <c r="R147" s="197">
        <f>Q147*H147</f>
        <v>0</v>
      </c>
      <c r="S147" s="197">
        <v>0</v>
      </c>
      <c r="T147" s="19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1" t="s">
        <v>122</v>
      </c>
      <c r="AT147" s="181" t="s">
        <v>118</v>
      </c>
      <c r="AU147" s="181" t="s">
        <v>84</v>
      </c>
      <c r="AY147" s="15" t="s">
        <v>116</v>
      </c>
      <c r="BE147" s="182">
        <f>IF(N147="základní",J147,0)</f>
        <v>0</v>
      </c>
      <c r="BF147" s="182">
        <f>IF(N147="snížená",J147,0)</f>
        <v>0</v>
      </c>
      <c r="BG147" s="182">
        <f>IF(N147="zákl. přenesená",J147,0)</f>
        <v>0</v>
      </c>
      <c r="BH147" s="182">
        <f>IF(N147="sníž. přenesená",J147,0)</f>
        <v>0</v>
      </c>
      <c r="BI147" s="182">
        <f>IF(N147="nulová",J147,0)</f>
        <v>0</v>
      </c>
      <c r="BJ147" s="15" t="s">
        <v>82</v>
      </c>
      <c r="BK147" s="182">
        <f>ROUND(I147*H147,2)</f>
        <v>0</v>
      </c>
      <c r="BL147" s="15" t="s">
        <v>122</v>
      </c>
      <c r="BM147" s="181" t="s">
        <v>206</v>
      </c>
    </row>
    <row r="148" s="2" customFormat="1" ht="6.96" customHeight="1">
      <c r="A148" s="34"/>
      <c r="B148" s="56"/>
      <c r="C148" s="57"/>
      <c r="D148" s="57"/>
      <c r="E148" s="57"/>
      <c r="F148" s="57"/>
      <c r="G148" s="57"/>
      <c r="H148" s="57"/>
      <c r="I148" s="57"/>
      <c r="J148" s="57"/>
      <c r="K148" s="57"/>
      <c r="L148" s="35"/>
      <c r="M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</row>
  </sheetData>
  <autoFilter ref="C120:K147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="1" customFormat="1" ht="24.96" customHeight="1">
      <c r="B4" s="18"/>
      <c r="D4" s="19" t="s">
        <v>88</v>
      </c>
      <c r="L4" s="18"/>
      <c r="M4" s="116" t="s">
        <v>10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16</v>
      </c>
      <c r="L6" s="18"/>
    </row>
    <row r="7" s="1" customFormat="1" ht="16.5" customHeight="1">
      <c r="B7" s="18"/>
      <c r="E7" s="117" t="str">
        <f>'Rekapitulace stavby'!K6</f>
        <v>Oprava komunikace na p.č. 1326/2 v k.ú. Benátecká Vrutice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89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3" t="s">
        <v>207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18</v>
      </c>
      <c r="E11" s="34"/>
      <c r="F11" s="23" t="s">
        <v>1</v>
      </c>
      <c r="G11" s="34"/>
      <c r="H11" s="34"/>
      <c r="I11" s="28" t="s">
        <v>19</v>
      </c>
      <c r="J11" s="2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20</v>
      </c>
      <c r="E12" s="34"/>
      <c r="F12" s="23" t="s">
        <v>21</v>
      </c>
      <c r="G12" s="34"/>
      <c r="H12" s="34"/>
      <c r="I12" s="28" t="s">
        <v>22</v>
      </c>
      <c r="J12" s="65" t="str">
        <f>'Rekapitulace stavby'!AN8</f>
        <v>7. 6. 2023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24</v>
      </c>
      <c r="E14" s="34"/>
      <c r="F14" s="34"/>
      <c r="G14" s="34"/>
      <c r="H14" s="34"/>
      <c r="I14" s="28" t="s">
        <v>25</v>
      </c>
      <c r="J14" s="2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tr">
        <f>IF('Rekapitulace stavby'!E11="","",'Rekapitulace stavby'!E11)</f>
        <v xml:space="preserve"> </v>
      </c>
      <c r="F15" s="34"/>
      <c r="G15" s="34"/>
      <c r="H15" s="34"/>
      <c r="I15" s="28" t="s">
        <v>27</v>
      </c>
      <c r="J15" s="2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28</v>
      </c>
      <c r="E17" s="34"/>
      <c r="F17" s="34"/>
      <c r="G17" s="34"/>
      <c r="H17" s="34"/>
      <c r="I17" s="28" t="s">
        <v>25</v>
      </c>
      <c r="J17" s="29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'Rekapitulace stavby'!E14</f>
        <v>Vyplň údaj</v>
      </c>
      <c r="F18" s="23"/>
      <c r="G18" s="23"/>
      <c r="H18" s="23"/>
      <c r="I18" s="28" t="s">
        <v>27</v>
      </c>
      <c r="J18" s="29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25</v>
      </c>
      <c r="J20" s="2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IF('Rekapitulace stavby'!E17="","",'Rekapitulace stavby'!E17)</f>
        <v xml:space="preserve"> </v>
      </c>
      <c r="F21" s="34"/>
      <c r="G21" s="34"/>
      <c r="H21" s="34"/>
      <c r="I21" s="28" t="s">
        <v>27</v>
      </c>
      <c r="J21" s="2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25</v>
      </c>
      <c r="J23" s="2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IF('Rekapitulace stavby'!E20="","",'Rekapitulace stavby'!E20)</f>
        <v xml:space="preserve"> </v>
      </c>
      <c r="F24" s="34"/>
      <c r="G24" s="34"/>
      <c r="H24" s="34"/>
      <c r="I24" s="28" t="s">
        <v>27</v>
      </c>
      <c r="J24" s="2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18"/>
      <c r="B27" s="119"/>
      <c r="C27" s="118"/>
      <c r="D27" s="118"/>
      <c r="E27" s="32" t="s">
        <v>1</v>
      </c>
      <c r="F27" s="32"/>
      <c r="G27" s="32"/>
      <c r="H27" s="32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1" t="s">
        <v>34</v>
      </c>
      <c r="E30" s="34"/>
      <c r="F30" s="34"/>
      <c r="G30" s="34"/>
      <c r="H30" s="34"/>
      <c r="I30" s="34"/>
      <c r="J30" s="92">
        <f>ROUND(J120,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2" t="s">
        <v>38</v>
      </c>
      <c r="E33" s="28" t="s">
        <v>39</v>
      </c>
      <c r="F33" s="123">
        <f>ROUND((SUM(BE120:BE131)),  2)</f>
        <v>0</v>
      </c>
      <c r="G33" s="34"/>
      <c r="H33" s="34"/>
      <c r="I33" s="124">
        <v>0.20999999999999999</v>
      </c>
      <c r="J33" s="123">
        <f>ROUND(((SUM(BE120:BE131))*I33),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28" t="s">
        <v>40</v>
      </c>
      <c r="F34" s="123">
        <f>ROUND((SUM(BF120:BF131)),  2)</f>
        <v>0</v>
      </c>
      <c r="G34" s="34"/>
      <c r="H34" s="34"/>
      <c r="I34" s="124">
        <v>0.12</v>
      </c>
      <c r="J34" s="123">
        <f>ROUND(((SUM(BF120:BF131))*I34),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23">
        <f>ROUND((SUM(BG120:BG131)),  2)</f>
        <v>0</v>
      </c>
      <c r="G35" s="34"/>
      <c r="H35" s="34"/>
      <c r="I35" s="124">
        <v>0.20999999999999999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23">
        <f>ROUND((SUM(BH120:BH131)),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43</v>
      </c>
      <c r="F37" s="123">
        <f>ROUND((SUM(BI120:BI131)),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25"/>
      <c r="D39" s="126" t="s">
        <v>44</v>
      </c>
      <c r="E39" s="77"/>
      <c r="F39" s="77"/>
      <c r="G39" s="127" t="s">
        <v>45</v>
      </c>
      <c r="H39" s="128" t="s">
        <v>46</v>
      </c>
      <c r="I39" s="77"/>
      <c r="J39" s="129">
        <f>SUM(J30:J37)</f>
        <v>0</v>
      </c>
      <c r="K39" s="130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47</v>
      </c>
      <c r="E50" s="53"/>
      <c r="F50" s="53"/>
      <c r="G50" s="52" t="s">
        <v>48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49</v>
      </c>
      <c r="E61" s="37"/>
      <c r="F61" s="131" t="s">
        <v>50</v>
      </c>
      <c r="G61" s="54" t="s">
        <v>49</v>
      </c>
      <c r="H61" s="37"/>
      <c r="I61" s="37"/>
      <c r="J61" s="132" t="s">
        <v>50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51</v>
      </c>
      <c r="E65" s="55"/>
      <c r="F65" s="55"/>
      <c r="G65" s="52" t="s">
        <v>52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49</v>
      </c>
      <c r="E76" s="37"/>
      <c r="F76" s="131" t="s">
        <v>50</v>
      </c>
      <c r="G76" s="54" t="s">
        <v>49</v>
      </c>
      <c r="H76" s="37"/>
      <c r="I76" s="37"/>
      <c r="J76" s="132" t="s">
        <v>50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91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17" t="str">
        <f>E7</f>
        <v>Oprava komunikace na p.č. 1326/2 v k.ú. Benátecká Vrutice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89</v>
      </c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3" t="str">
        <f>E9</f>
        <v>02 - vedlejší náklady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20</v>
      </c>
      <c r="D89" s="34"/>
      <c r="E89" s="34"/>
      <c r="F89" s="23" t="str">
        <f>F12</f>
        <v>Milovice</v>
      </c>
      <c r="G89" s="34"/>
      <c r="H89" s="34"/>
      <c r="I89" s="28" t="s">
        <v>22</v>
      </c>
      <c r="J89" s="65" t="str">
        <f>IF(J12="","",J12)</f>
        <v>7. 6. 2023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24</v>
      </c>
      <c r="D91" s="34"/>
      <c r="E91" s="34"/>
      <c r="F91" s="23" t="str">
        <f>E15</f>
        <v xml:space="preserve"> </v>
      </c>
      <c r="G91" s="34"/>
      <c r="H91" s="34"/>
      <c r="I91" s="28" t="s">
        <v>30</v>
      </c>
      <c r="J91" s="32" t="str">
        <f>E21</f>
        <v xml:space="preserve"> 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28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33" t="s">
        <v>92</v>
      </c>
      <c r="D94" s="125"/>
      <c r="E94" s="125"/>
      <c r="F94" s="125"/>
      <c r="G94" s="125"/>
      <c r="H94" s="125"/>
      <c r="I94" s="125"/>
      <c r="J94" s="134" t="s">
        <v>93</v>
      </c>
      <c r="K94" s="125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35" t="s">
        <v>94</v>
      </c>
      <c r="D96" s="34"/>
      <c r="E96" s="34"/>
      <c r="F96" s="34"/>
      <c r="G96" s="34"/>
      <c r="H96" s="34"/>
      <c r="I96" s="34"/>
      <c r="J96" s="92">
        <f>J120</f>
        <v>0</v>
      </c>
      <c r="K96" s="34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95</v>
      </c>
    </row>
    <row r="97" s="9" customFormat="1" ht="24.96" customHeight="1">
      <c r="A97" s="9"/>
      <c r="B97" s="136"/>
      <c r="C97" s="9"/>
      <c r="D97" s="137" t="s">
        <v>208</v>
      </c>
      <c r="E97" s="138"/>
      <c r="F97" s="138"/>
      <c r="G97" s="138"/>
      <c r="H97" s="138"/>
      <c r="I97" s="138"/>
      <c r="J97" s="139">
        <f>J121</f>
        <v>0</v>
      </c>
      <c r="K97" s="9"/>
      <c r="L97" s="13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0"/>
      <c r="C98" s="10"/>
      <c r="D98" s="141" t="s">
        <v>209</v>
      </c>
      <c r="E98" s="142"/>
      <c r="F98" s="142"/>
      <c r="G98" s="142"/>
      <c r="H98" s="142"/>
      <c r="I98" s="142"/>
      <c r="J98" s="143">
        <f>J122</f>
        <v>0</v>
      </c>
      <c r="K98" s="10"/>
      <c r="L98" s="14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0"/>
      <c r="C99" s="10"/>
      <c r="D99" s="141" t="s">
        <v>210</v>
      </c>
      <c r="E99" s="142"/>
      <c r="F99" s="142"/>
      <c r="G99" s="142"/>
      <c r="H99" s="142"/>
      <c r="I99" s="142"/>
      <c r="J99" s="143">
        <f>J127</f>
        <v>0</v>
      </c>
      <c r="K99" s="10"/>
      <c r="L99" s="14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0"/>
      <c r="C100" s="10"/>
      <c r="D100" s="141" t="s">
        <v>211</v>
      </c>
      <c r="E100" s="142"/>
      <c r="F100" s="142"/>
      <c r="G100" s="142"/>
      <c r="H100" s="142"/>
      <c r="I100" s="142"/>
      <c r="J100" s="143">
        <f>J130</f>
        <v>0</v>
      </c>
      <c r="K100" s="10"/>
      <c r="L100" s="14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1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6.96" customHeight="1">
      <c r="A102" s="34"/>
      <c r="B102" s="56"/>
      <c r="C102" s="57"/>
      <c r="D102" s="57"/>
      <c r="E102" s="57"/>
      <c r="F102" s="57"/>
      <c r="G102" s="57"/>
      <c r="H102" s="57"/>
      <c r="I102" s="57"/>
      <c r="J102" s="57"/>
      <c r="K102" s="57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="2" customFormat="1" ht="6.96" customHeight="1">
      <c r="A106" s="34"/>
      <c r="B106" s="58"/>
      <c r="C106" s="59"/>
      <c r="D106" s="59"/>
      <c r="E106" s="59"/>
      <c r="F106" s="59"/>
      <c r="G106" s="59"/>
      <c r="H106" s="59"/>
      <c r="I106" s="59"/>
      <c r="J106" s="59"/>
      <c r="K106" s="59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24.96" customHeight="1">
      <c r="A107" s="34"/>
      <c r="B107" s="35"/>
      <c r="C107" s="19" t="s">
        <v>101</v>
      </c>
      <c r="D107" s="34"/>
      <c r="E107" s="34"/>
      <c r="F107" s="34"/>
      <c r="G107" s="34"/>
      <c r="H107" s="34"/>
      <c r="I107" s="34"/>
      <c r="J107" s="34"/>
      <c r="K107" s="34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16</v>
      </c>
      <c r="D109" s="34"/>
      <c r="E109" s="34"/>
      <c r="F109" s="34"/>
      <c r="G109" s="34"/>
      <c r="H109" s="34"/>
      <c r="I109" s="34"/>
      <c r="J109" s="34"/>
      <c r="K109" s="34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6.5" customHeight="1">
      <c r="A110" s="34"/>
      <c r="B110" s="35"/>
      <c r="C110" s="34"/>
      <c r="D110" s="34"/>
      <c r="E110" s="117" t="str">
        <f>E7</f>
        <v>Oprava komunikace na p.č. 1326/2 v k.ú. Benátecká Vrutice</v>
      </c>
      <c r="F110" s="28"/>
      <c r="G110" s="28"/>
      <c r="H110" s="28"/>
      <c r="I110" s="34"/>
      <c r="J110" s="34"/>
      <c r="K110" s="34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89</v>
      </c>
      <c r="D111" s="34"/>
      <c r="E111" s="34"/>
      <c r="F111" s="34"/>
      <c r="G111" s="34"/>
      <c r="H111" s="34"/>
      <c r="I111" s="34"/>
      <c r="J111" s="34"/>
      <c r="K111" s="34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4"/>
      <c r="D112" s="34"/>
      <c r="E112" s="63" t="str">
        <f>E9</f>
        <v>02 - vedlejší náklady</v>
      </c>
      <c r="F112" s="34"/>
      <c r="G112" s="34"/>
      <c r="H112" s="34"/>
      <c r="I112" s="34"/>
      <c r="J112" s="34"/>
      <c r="K112" s="34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20</v>
      </c>
      <c r="D114" s="34"/>
      <c r="E114" s="34"/>
      <c r="F114" s="23" t="str">
        <f>F12</f>
        <v>Milovice</v>
      </c>
      <c r="G114" s="34"/>
      <c r="H114" s="34"/>
      <c r="I114" s="28" t="s">
        <v>22</v>
      </c>
      <c r="J114" s="65" t="str">
        <f>IF(J12="","",J12)</f>
        <v>7. 6. 2023</v>
      </c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24</v>
      </c>
      <c r="D116" s="34"/>
      <c r="E116" s="34"/>
      <c r="F116" s="23" t="str">
        <f>E15</f>
        <v xml:space="preserve"> </v>
      </c>
      <c r="G116" s="34"/>
      <c r="H116" s="34"/>
      <c r="I116" s="28" t="s">
        <v>30</v>
      </c>
      <c r="J116" s="32" t="str">
        <f>E21</f>
        <v xml:space="preserve"> </v>
      </c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28</v>
      </c>
      <c r="D117" s="34"/>
      <c r="E117" s="34"/>
      <c r="F117" s="23" t="str">
        <f>IF(E18="","",E18)</f>
        <v>Vyplň údaj</v>
      </c>
      <c r="G117" s="34"/>
      <c r="H117" s="34"/>
      <c r="I117" s="28" t="s">
        <v>32</v>
      </c>
      <c r="J117" s="32" t="str">
        <f>E24</f>
        <v xml:space="preserve"> </v>
      </c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0.32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1" customFormat="1" ht="29.28" customHeight="1">
      <c r="A119" s="144"/>
      <c r="B119" s="145"/>
      <c r="C119" s="146" t="s">
        <v>102</v>
      </c>
      <c r="D119" s="147" t="s">
        <v>59</v>
      </c>
      <c r="E119" s="147" t="s">
        <v>55</v>
      </c>
      <c r="F119" s="147" t="s">
        <v>56</v>
      </c>
      <c r="G119" s="147" t="s">
        <v>103</v>
      </c>
      <c r="H119" s="147" t="s">
        <v>104</v>
      </c>
      <c r="I119" s="147" t="s">
        <v>105</v>
      </c>
      <c r="J119" s="148" t="s">
        <v>93</v>
      </c>
      <c r="K119" s="149" t="s">
        <v>106</v>
      </c>
      <c r="L119" s="150"/>
      <c r="M119" s="82" t="s">
        <v>1</v>
      </c>
      <c r="N119" s="83" t="s">
        <v>38</v>
      </c>
      <c r="O119" s="83" t="s">
        <v>107</v>
      </c>
      <c r="P119" s="83" t="s">
        <v>108</v>
      </c>
      <c r="Q119" s="83" t="s">
        <v>109</v>
      </c>
      <c r="R119" s="83" t="s">
        <v>110</v>
      </c>
      <c r="S119" s="83" t="s">
        <v>111</v>
      </c>
      <c r="T119" s="84" t="s">
        <v>112</v>
      </c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</row>
    <row r="120" s="2" customFormat="1" ht="22.8" customHeight="1">
      <c r="A120" s="34"/>
      <c r="B120" s="35"/>
      <c r="C120" s="89" t="s">
        <v>113</v>
      </c>
      <c r="D120" s="34"/>
      <c r="E120" s="34"/>
      <c r="F120" s="34"/>
      <c r="G120" s="34"/>
      <c r="H120" s="34"/>
      <c r="I120" s="34"/>
      <c r="J120" s="151">
        <f>BK120</f>
        <v>0</v>
      </c>
      <c r="K120" s="34"/>
      <c r="L120" s="35"/>
      <c r="M120" s="85"/>
      <c r="N120" s="69"/>
      <c r="O120" s="86"/>
      <c r="P120" s="152">
        <f>P121</f>
        <v>0</v>
      </c>
      <c r="Q120" s="86"/>
      <c r="R120" s="152">
        <f>R121</f>
        <v>0</v>
      </c>
      <c r="S120" s="86"/>
      <c r="T120" s="153">
        <f>T121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5" t="s">
        <v>73</v>
      </c>
      <c r="AU120" s="15" t="s">
        <v>95</v>
      </c>
      <c r="BK120" s="154">
        <f>BK121</f>
        <v>0</v>
      </c>
    </row>
    <row r="121" s="12" customFormat="1" ht="25.92" customHeight="1">
      <c r="A121" s="12"/>
      <c r="B121" s="155"/>
      <c r="C121" s="12"/>
      <c r="D121" s="156" t="s">
        <v>73</v>
      </c>
      <c r="E121" s="157" t="s">
        <v>212</v>
      </c>
      <c r="F121" s="157" t="s">
        <v>213</v>
      </c>
      <c r="G121" s="12"/>
      <c r="H121" s="12"/>
      <c r="I121" s="158"/>
      <c r="J121" s="159">
        <f>BK121</f>
        <v>0</v>
      </c>
      <c r="K121" s="12"/>
      <c r="L121" s="155"/>
      <c r="M121" s="160"/>
      <c r="N121" s="161"/>
      <c r="O121" s="161"/>
      <c r="P121" s="162">
        <f>P122+P127+P130</f>
        <v>0</v>
      </c>
      <c r="Q121" s="161"/>
      <c r="R121" s="162">
        <f>R122+R127+R130</f>
        <v>0</v>
      </c>
      <c r="S121" s="161"/>
      <c r="T121" s="163">
        <f>T122+T127+T130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6" t="s">
        <v>128</v>
      </c>
      <c r="AT121" s="164" t="s">
        <v>73</v>
      </c>
      <c r="AU121" s="164" t="s">
        <v>74</v>
      </c>
      <c r="AY121" s="156" t="s">
        <v>116</v>
      </c>
      <c r="BK121" s="165">
        <f>BK122+BK127+BK130</f>
        <v>0</v>
      </c>
    </row>
    <row r="122" s="12" customFormat="1" ht="22.8" customHeight="1">
      <c r="A122" s="12"/>
      <c r="B122" s="155"/>
      <c r="C122" s="12"/>
      <c r="D122" s="156" t="s">
        <v>73</v>
      </c>
      <c r="E122" s="166" t="s">
        <v>214</v>
      </c>
      <c r="F122" s="166" t="s">
        <v>215</v>
      </c>
      <c r="G122" s="12"/>
      <c r="H122" s="12"/>
      <c r="I122" s="158"/>
      <c r="J122" s="167">
        <f>BK122</f>
        <v>0</v>
      </c>
      <c r="K122" s="12"/>
      <c r="L122" s="155"/>
      <c r="M122" s="160"/>
      <c r="N122" s="161"/>
      <c r="O122" s="161"/>
      <c r="P122" s="162">
        <f>SUM(P123:P126)</f>
        <v>0</v>
      </c>
      <c r="Q122" s="161"/>
      <c r="R122" s="162">
        <f>SUM(R123:R126)</f>
        <v>0</v>
      </c>
      <c r="S122" s="161"/>
      <c r="T122" s="163">
        <f>SUM(T123:T126)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6" t="s">
        <v>128</v>
      </c>
      <c r="AT122" s="164" t="s">
        <v>73</v>
      </c>
      <c r="AU122" s="164" t="s">
        <v>82</v>
      </c>
      <c r="AY122" s="156" t="s">
        <v>116</v>
      </c>
      <c r="BK122" s="165">
        <f>SUM(BK123:BK126)</f>
        <v>0</v>
      </c>
    </row>
    <row r="123" s="2" customFormat="1" ht="16.5" customHeight="1">
      <c r="A123" s="34"/>
      <c r="B123" s="168"/>
      <c r="C123" s="169" t="s">
        <v>82</v>
      </c>
      <c r="D123" s="169" t="s">
        <v>118</v>
      </c>
      <c r="E123" s="170" t="s">
        <v>216</v>
      </c>
      <c r="F123" s="171" t="s">
        <v>217</v>
      </c>
      <c r="G123" s="172" t="s">
        <v>218</v>
      </c>
      <c r="H123" s="173">
        <v>1</v>
      </c>
      <c r="I123" s="174"/>
      <c r="J123" s="175">
        <f>ROUND(I123*H123,2)</f>
        <v>0</v>
      </c>
      <c r="K123" s="176"/>
      <c r="L123" s="35"/>
      <c r="M123" s="177" t="s">
        <v>1</v>
      </c>
      <c r="N123" s="178" t="s">
        <v>39</v>
      </c>
      <c r="O123" s="73"/>
      <c r="P123" s="179">
        <f>O123*H123</f>
        <v>0</v>
      </c>
      <c r="Q123" s="179">
        <v>0</v>
      </c>
      <c r="R123" s="179">
        <f>Q123*H123</f>
        <v>0</v>
      </c>
      <c r="S123" s="179">
        <v>0</v>
      </c>
      <c r="T123" s="180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1" t="s">
        <v>219</v>
      </c>
      <c r="AT123" s="181" t="s">
        <v>118</v>
      </c>
      <c r="AU123" s="181" t="s">
        <v>84</v>
      </c>
      <c r="AY123" s="15" t="s">
        <v>116</v>
      </c>
      <c r="BE123" s="182">
        <f>IF(N123="základní",J123,0)</f>
        <v>0</v>
      </c>
      <c r="BF123" s="182">
        <f>IF(N123="snížená",J123,0)</f>
        <v>0</v>
      </c>
      <c r="BG123" s="182">
        <f>IF(N123="zákl. přenesená",J123,0)</f>
        <v>0</v>
      </c>
      <c r="BH123" s="182">
        <f>IF(N123="sníž. přenesená",J123,0)</f>
        <v>0</v>
      </c>
      <c r="BI123" s="182">
        <f>IF(N123="nulová",J123,0)</f>
        <v>0</v>
      </c>
      <c r="BJ123" s="15" t="s">
        <v>82</v>
      </c>
      <c r="BK123" s="182">
        <f>ROUND(I123*H123,2)</f>
        <v>0</v>
      </c>
      <c r="BL123" s="15" t="s">
        <v>219</v>
      </c>
      <c r="BM123" s="181" t="s">
        <v>220</v>
      </c>
    </row>
    <row r="124" s="2" customFormat="1" ht="16.5" customHeight="1">
      <c r="A124" s="34"/>
      <c r="B124" s="168"/>
      <c r="C124" s="169" t="s">
        <v>84</v>
      </c>
      <c r="D124" s="169" t="s">
        <v>118</v>
      </c>
      <c r="E124" s="170" t="s">
        <v>221</v>
      </c>
      <c r="F124" s="171" t="s">
        <v>222</v>
      </c>
      <c r="G124" s="172" t="s">
        <v>218</v>
      </c>
      <c r="H124" s="173">
        <v>1</v>
      </c>
      <c r="I124" s="174"/>
      <c r="J124" s="175">
        <f>ROUND(I124*H124,2)</f>
        <v>0</v>
      </c>
      <c r="K124" s="176"/>
      <c r="L124" s="35"/>
      <c r="M124" s="177" t="s">
        <v>1</v>
      </c>
      <c r="N124" s="178" t="s">
        <v>39</v>
      </c>
      <c r="O124" s="73"/>
      <c r="P124" s="179">
        <f>O124*H124</f>
        <v>0</v>
      </c>
      <c r="Q124" s="179">
        <v>0</v>
      </c>
      <c r="R124" s="179">
        <f>Q124*H124</f>
        <v>0</v>
      </c>
      <c r="S124" s="179">
        <v>0</v>
      </c>
      <c r="T124" s="180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1" t="s">
        <v>219</v>
      </c>
      <c r="AT124" s="181" t="s">
        <v>118</v>
      </c>
      <c r="AU124" s="181" t="s">
        <v>84</v>
      </c>
      <c r="AY124" s="15" t="s">
        <v>116</v>
      </c>
      <c r="BE124" s="182">
        <f>IF(N124="základní",J124,0)</f>
        <v>0</v>
      </c>
      <c r="BF124" s="182">
        <f>IF(N124="snížená",J124,0)</f>
        <v>0</v>
      </c>
      <c r="BG124" s="182">
        <f>IF(N124="zákl. přenesená",J124,0)</f>
        <v>0</v>
      </c>
      <c r="BH124" s="182">
        <f>IF(N124="sníž. přenesená",J124,0)</f>
        <v>0</v>
      </c>
      <c r="BI124" s="182">
        <f>IF(N124="nulová",J124,0)</f>
        <v>0</v>
      </c>
      <c r="BJ124" s="15" t="s">
        <v>82</v>
      </c>
      <c r="BK124" s="182">
        <f>ROUND(I124*H124,2)</f>
        <v>0</v>
      </c>
      <c r="BL124" s="15" t="s">
        <v>219</v>
      </c>
      <c r="BM124" s="181" t="s">
        <v>223</v>
      </c>
    </row>
    <row r="125" s="2" customFormat="1" ht="16.5" customHeight="1">
      <c r="A125" s="34"/>
      <c r="B125" s="168"/>
      <c r="C125" s="169" t="s">
        <v>130</v>
      </c>
      <c r="D125" s="169" t="s">
        <v>118</v>
      </c>
      <c r="E125" s="170" t="s">
        <v>224</v>
      </c>
      <c r="F125" s="171" t="s">
        <v>225</v>
      </c>
      <c r="G125" s="172" t="s">
        <v>218</v>
      </c>
      <c r="H125" s="173">
        <v>1</v>
      </c>
      <c r="I125" s="174"/>
      <c r="J125" s="175">
        <f>ROUND(I125*H125,2)</f>
        <v>0</v>
      </c>
      <c r="K125" s="176"/>
      <c r="L125" s="35"/>
      <c r="M125" s="177" t="s">
        <v>1</v>
      </c>
      <c r="N125" s="178" t="s">
        <v>39</v>
      </c>
      <c r="O125" s="73"/>
      <c r="P125" s="179">
        <f>O125*H125</f>
        <v>0</v>
      </c>
      <c r="Q125" s="179">
        <v>0</v>
      </c>
      <c r="R125" s="179">
        <f>Q125*H125</f>
        <v>0</v>
      </c>
      <c r="S125" s="179">
        <v>0</v>
      </c>
      <c r="T125" s="180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1" t="s">
        <v>219</v>
      </c>
      <c r="AT125" s="181" t="s">
        <v>118</v>
      </c>
      <c r="AU125" s="181" t="s">
        <v>84</v>
      </c>
      <c r="AY125" s="15" t="s">
        <v>116</v>
      </c>
      <c r="BE125" s="182">
        <f>IF(N125="základní",J125,0)</f>
        <v>0</v>
      </c>
      <c r="BF125" s="182">
        <f>IF(N125="snížená",J125,0)</f>
        <v>0</v>
      </c>
      <c r="BG125" s="182">
        <f>IF(N125="zákl. přenesená",J125,0)</f>
        <v>0</v>
      </c>
      <c r="BH125" s="182">
        <f>IF(N125="sníž. přenesená",J125,0)</f>
        <v>0</v>
      </c>
      <c r="BI125" s="182">
        <f>IF(N125="nulová",J125,0)</f>
        <v>0</v>
      </c>
      <c r="BJ125" s="15" t="s">
        <v>82</v>
      </c>
      <c r="BK125" s="182">
        <f>ROUND(I125*H125,2)</f>
        <v>0</v>
      </c>
      <c r="BL125" s="15" t="s">
        <v>219</v>
      </c>
      <c r="BM125" s="181" t="s">
        <v>226</v>
      </c>
    </row>
    <row r="126" s="2" customFormat="1" ht="16.5" customHeight="1">
      <c r="A126" s="34"/>
      <c r="B126" s="168"/>
      <c r="C126" s="169" t="s">
        <v>122</v>
      </c>
      <c r="D126" s="169" t="s">
        <v>118</v>
      </c>
      <c r="E126" s="170" t="s">
        <v>227</v>
      </c>
      <c r="F126" s="171" t="s">
        <v>228</v>
      </c>
      <c r="G126" s="172" t="s">
        <v>218</v>
      </c>
      <c r="H126" s="173">
        <v>1</v>
      </c>
      <c r="I126" s="174"/>
      <c r="J126" s="175">
        <f>ROUND(I126*H126,2)</f>
        <v>0</v>
      </c>
      <c r="K126" s="176"/>
      <c r="L126" s="35"/>
      <c r="M126" s="177" t="s">
        <v>1</v>
      </c>
      <c r="N126" s="178" t="s">
        <v>39</v>
      </c>
      <c r="O126" s="73"/>
      <c r="P126" s="179">
        <f>O126*H126</f>
        <v>0</v>
      </c>
      <c r="Q126" s="179">
        <v>0</v>
      </c>
      <c r="R126" s="179">
        <f>Q126*H126</f>
        <v>0</v>
      </c>
      <c r="S126" s="179">
        <v>0</v>
      </c>
      <c r="T126" s="180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1" t="s">
        <v>219</v>
      </c>
      <c r="AT126" s="181" t="s">
        <v>118</v>
      </c>
      <c r="AU126" s="181" t="s">
        <v>84</v>
      </c>
      <c r="AY126" s="15" t="s">
        <v>116</v>
      </c>
      <c r="BE126" s="182">
        <f>IF(N126="základní",J126,0)</f>
        <v>0</v>
      </c>
      <c r="BF126" s="182">
        <f>IF(N126="snížená",J126,0)</f>
        <v>0</v>
      </c>
      <c r="BG126" s="182">
        <f>IF(N126="zákl. přenesená",J126,0)</f>
        <v>0</v>
      </c>
      <c r="BH126" s="182">
        <f>IF(N126="sníž. přenesená",J126,0)</f>
        <v>0</v>
      </c>
      <c r="BI126" s="182">
        <f>IF(N126="nulová",J126,0)</f>
        <v>0</v>
      </c>
      <c r="BJ126" s="15" t="s">
        <v>82</v>
      </c>
      <c r="BK126" s="182">
        <f>ROUND(I126*H126,2)</f>
        <v>0</v>
      </c>
      <c r="BL126" s="15" t="s">
        <v>219</v>
      </c>
      <c r="BM126" s="181" t="s">
        <v>229</v>
      </c>
    </row>
    <row r="127" s="12" customFormat="1" ht="22.8" customHeight="1">
      <c r="A127" s="12"/>
      <c r="B127" s="155"/>
      <c r="C127" s="12"/>
      <c r="D127" s="156" t="s">
        <v>73</v>
      </c>
      <c r="E127" s="166" t="s">
        <v>230</v>
      </c>
      <c r="F127" s="166" t="s">
        <v>231</v>
      </c>
      <c r="G127" s="12"/>
      <c r="H127" s="12"/>
      <c r="I127" s="158"/>
      <c r="J127" s="167">
        <f>BK127</f>
        <v>0</v>
      </c>
      <c r="K127" s="12"/>
      <c r="L127" s="155"/>
      <c r="M127" s="160"/>
      <c r="N127" s="161"/>
      <c r="O127" s="161"/>
      <c r="P127" s="162">
        <f>SUM(P128:P129)</f>
        <v>0</v>
      </c>
      <c r="Q127" s="161"/>
      <c r="R127" s="162">
        <f>SUM(R128:R129)</f>
        <v>0</v>
      </c>
      <c r="S127" s="161"/>
      <c r="T127" s="163">
        <f>SUM(T128:T129)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6" t="s">
        <v>128</v>
      </c>
      <c r="AT127" s="164" t="s">
        <v>73</v>
      </c>
      <c r="AU127" s="164" t="s">
        <v>82</v>
      </c>
      <c r="AY127" s="156" t="s">
        <v>116</v>
      </c>
      <c r="BK127" s="165">
        <f>SUM(BK128:BK129)</f>
        <v>0</v>
      </c>
    </row>
    <row r="128" s="2" customFormat="1" ht="16.5" customHeight="1">
      <c r="A128" s="34"/>
      <c r="B128" s="168"/>
      <c r="C128" s="169" t="s">
        <v>128</v>
      </c>
      <c r="D128" s="169" t="s">
        <v>118</v>
      </c>
      <c r="E128" s="170" t="s">
        <v>232</v>
      </c>
      <c r="F128" s="171" t="s">
        <v>231</v>
      </c>
      <c r="G128" s="172" t="s">
        <v>218</v>
      </c>
      <c r="H128" s="173">
        <v>1</v>
      </c>
      <c r="I128" s="174"/>
      <c r="J128" s="175">
        <f>ROUND(I128*H128,2)</f>
        <v>0</v>
      </c>
      <c r="K128" s="176"/>
      <c r="L128" s="35"/>
      <c r="M128" s="177" t="s">
        <v>1</v>
      </c>
      <c r="N128" s="178" t="s">
        <v>39</v>
      </c>
      <c r="O128" s="73"/>
      <c r="P128" s="179">
        <f>O128*H128</f>
        <v>0</v>
      </c>
      <c r="Q128" s="179">
        <v>0</v>
      </c>
      <c r="R128" s="179">
        <f>Q128*H128</f>
        <v>0</v>
      </c>
      <c r="S128" s="179">
        <v>0</v>
      </c>
      <c r="T128" s="180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1" t="s">
        <v>219</v>
      </c>
      <c r="AT128" s="181" t="s">
        <v>118</v>
      </c>
      <c r="AU128" s="181" t="s">
        <v>84</v>
      </c>
      <c r="AY128" s="15" t="s">
        <v>116</v>
      </c>
      <c r="BE128" s="182">
        <f>IF(N128="základní",J128,0)</f>
        <v>0</v>
      </c>
      <c r="BF128" s="182">
        <f>IF(N128="snížená",J128,0)</f>
        <v>0</v>
      </c>
      <c r="BG128" s="182">
        <f>IF(N128="zákl. přenesená",J128,0)</f>
        <v>0</v>
      </c>
      <c r="BH128" s="182">
        <f>IF(N128="sníž. přenesená",J128,0)</f>
        <v>0</v>
      </c>
      <c r="BI128" s="182">
        <f>IF(N128="nulová",J128,0)</f>
        <v>0</v>
      </c>
      <c r="BJ128" s="15" t="s">
        <v>82</v>
      </c>
      <c r="BK128" s="182">
        <f>ROUND(I128*H128,2)</f>
        <v>0</v>
      </c>
      <c r="BL128" s="15" t="s">
        <v>219</v>
      </c>
      <c r="BM128" s="181" t="s">
        <v>233</v>
      </c>
    </row>
    <row r="129" s="2" customFormat="1" ht="16.5" customHeight="1">
      <c r="A129" s="34"/>
      <c r="B129" s="168"/>
      <c r="C129" s="169" t="s">
        <v>140</v>
      </c>
      <c r="D129" s="169" t="s">
        <v>118</v>
      </c>
      <c r="E129" s="170" t="s">
        <v>234</v>
      </c>
      <c r="F129" s="171" t="s">
        <v>235</v>
      </c>
      <c r="G129" s="172" t="s">
        <v>218</v>
      </c>
      <c r="H129" s="173">
        <v>1</v>
      </c>
      <c r="I129" s="174"/>
      <c r="J129" s="175">
        <f>ROUND(I129*H129,2)</f>
        <v>0</v>
      </c>
      <c r="K129" s="176"/>
      <c r="L129" s="35"/>
      <c r="M129" s="177" t="s">
        <v>1</v>
      </c>
      <c r="N129" s="178" t="s">
        <v>39</v>
      </c>
      <c r="O129" s="73"/>
      <c r="P129" s="179">
        <f>O129*H129</f>
        <v>0</v>
      </c>
      <c r="Q129" s="179">
        <v>0</v>
      </c>
      <c r="R129" s="179">
        <f>Q129*H129</f>
        <v>0</v>
      </c>
      <c r="S129" s="179">
        <v>0</v>
      </c>
      <c r="T129" s="180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1" t="s">
        <v>219</v>
      </c>
      <c r="AT129" s="181" t="s">
        <v>118</v>
      </c>
      <c r="AU129" s="181" t="s">
        <v>84</v>
      </c>
      <c r="AY129" s="15" t="s">
        <v>116</v>
      </c>
      <c r="BE129" s="182">
        <f>IF(N129="základní",J129,0)</f>
        <v>0</v>
      </c>
      <c r="BF129" s="182">
        <f>IF(N129="snížená",J129,0)</f>
        <v>0</v>
      </c>
      <c r="BG129" s="182">
        <f>IF(N129="zákl. přenesená",J129,0)</f>
        <v>0</v>
      </c>
      <c r="BH129" s="182">
        <f>IF(N129="sníž. přenesená",J129,0)</f>
        <v>0</v>
      </c>
      <c r="BI129" s="182">
        <f>IF(N129="nulová",J129,0)</f>
        <v>0</v>
      </c>
      <c r="BJ129" s="15" t="s">
        <v>82</v>
      </c>
      <c r="BK129" s="182">
        <f>ROUND(I129*H129,2)</f>
        <v>0</v>
      </c>
      <c r="BL129" s="15" t="s">
        <v>219</v>
      </c>
      <c r="BM129" s="181" t="s">
        <v>236</v>
      </c>
    </row>
    <row r="130" s="12" customFormat="1" ht="22.8" customHeight="1">
      <c r="A130" s="12"/>
      <c r="B130" s="155"/>
      <c r="C130" s="12"/>
      <c r="D130" s="156" t="s">
        <v>73</v>
      </c>
      <c r="E130" s="166" t="s">
        <v>237</v>
      </c>
      <c r="F130" s="166" t="s">
        <v>238</v>
      </c>
      <c r="G130" s="12"/>
      <c r="H130" s="12"/>
      <c r="I130" s="158"/>
      <c r="J130" s="167">
        <f>BK130</f>
        <v>0</v>
      </c>
      <c r="K130" s="12"/>
      <c r="L130" s="155"/>
      <c r="M130" s="160"/>
      <c r="N130" s="161"/>
      <c r="O130" s="161"/>
      <c r="P130" s="162">
        <f>P131</f>
        <v>0</v>
      </c>
      <c r="Q130" s="161"/>
      <c r="R130" s="162">
        <f>R131</f>
        <v>0</v>
      </c>
      <c r="S130" s="161"/>
      <c r="T130" s="163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6" t="s">
        <v>128</v>
      </c>
      <c r="AT130" s="164" t="s">
        <v>73</v>
      </c>
      <c r="AU130" s="164" t="s">
        <v>82</v>
      </c>
      <c r="AY130" s="156" t="s">
        <v>116</v>
      </c>
      <c r="BK130" s="165">
        <f>BK131</f>
        <v>0</v>
      </c>
    </row>
    <row r="131" s="2" customFormat="1" ht="16.5" customHeight="1">
      <c r="A131" s="34"/>
      <c r="B131" s="168"/>
      <c r="C131" s="169" t="s">
        <v>144</v>
      </c>
      <c r="D131" s="169" t="s">
        <v>118</v>
      </c>
      <c r="E131" s="170" t="s">
        <v>239</v>
      </c>
      <c r="F131" s="171" t="s">
        <v>240</v>
      </c>
      <c r="G131" s="172" t="s">
        <v>218</v>
      </c>
      <c r="H131" s="173">
        <v>6</v>
      </c>
      <c r="I131" s="174"/>
      <c r="J131" s="175">
        <f>ROUND(I131*H131,2)</f>
        <v>0</v>
      </c>
      <c r="K131" s="176"/>
      <c r="L131" s="35"/>
      <c r="M131" s="194" t="s">
        <v>1</v>
      </c>
      <c r="N131" s="195" t="s">
        <v>39</v>
      </c>
      <c r="O131" s="196"/>
      <c r="P131" s="197">
        <f>O131*H131</f>
        <v>0</v>
      </c>
      <c r="Q131" s="197">
        <v>0</v>
      </c>
      <c r="R131" s="197">
        <f>Q131*H131</f>
        <v>0</v>
      </c>
      <c r="S131" s="197">
        <v>0</v>
      </c>
      <c r="T131" s="19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1" t="s">
        <v>219</v>
      </c>
      <c r="AT131" s="181" t="s">
        <v>118</v>
      </c>
      <c r="AU131" s="181" t="s">
        <v>84</v>
      </c>
      <c r="AY131" s="15" t="s">
        <v>116</v>
      </c>
      <c r="BE131" s="182">
        <f>IF(N131="základní",J131,0)</f>
        <v>0</v>
      </c>
      <c r="BF131" s="182">
        <f>IF(N131="snížená",J131,0)</f>
        <v>0</v>
      </c>
      <c r="BG131" s="182">
        <f>IF(N131="zákl. přenesená",J131,0)</f>
        <v>0</v>
      </c>
      <c r="BH131" s="182">
        <f>IF(N131="sníž. přenesená",J131,0)</f>
        <v>0</v>
      </c>
      <c r="BI131" s="182">
        <f>IF(N131="nulová",J131,0)</f>
        <v>0</v>
      </c>
      <c r="BJ131" s="15" t="s">
        <v>82</v>
      </c>
      <c r="BK131" s="182">
        <f>ROUND(I131*H131,2)</f>
        <v>0</v>
      </c>
      <c r="BL131" s="15" t="s">
        <v>219</v>
      </c>
      <c r="BM131" s="181" t="s">
        <v>241</v>
      </c>
    </row>
    <row r="132" s="2" customFormat="1" ht="6.96" customHeight="1">
      <c r="A132" s="34"/>
      <c r="B132" s="56"/>
      <c r="C132" s="57"/>
      <c r="D132" s="57"/>
      <c r="E132" s="57"/>
      <c r="F132" s="57"/>
      <c r="G132" s="57"/>
      <c r="H132" s="57"/>
      <c r="I132" s="57"/>
      <c r="J132" s="57"/>
      <c r="K132" s="57"/>
      <c r="L132" s="35"/>
      <c r="M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</sheetData>
  <autoFilter ref="C119:K131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Sobol</dc:creator>
  <cp:lastModifiedBy>Jiří Sobol</cp:lastModifiedBy>
  <dcterms:created xsi:type="dcterms:W3CDTF">2024-11-29T10:29:28Z</dcterms:created>
  <dcterms:modified xsi:type="dcterms:W3CDTF">2024-11-29T10:29:29Z</dcterms:modified>
</cp:coreProperties>
</file>