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2025\Pilát\Milovice Lesni\"/>
    </mc:Choice>
  </mc:AlternateContent>
  <bookViews>
    <workbookView xWindow="0" yWindow="0" windowWidth="0" windowHeight="0"/>
  </bookViews>
  <sheets>
    <sheet name="Rekapitulace stavby" sheetId="1" r:id="rId1"/>
    <sheet name="1 - WC - samostatné WC ko..." sheetId="2" r:id="rId2"/>
    <sheet name="2 - WC - závěsné WC na in..." sheetId="3" r:id="rId3"/>
    <sheet name="3 - WC - samostatné WC ko..." sheetId="4" r:id="rId4"/>
    <sheet name="4 - Výlevka 1.NP - kpl1" sheetId="5" r:id="rId5"/>
    <sheet name="5 - Podhled - 1NP - kpl1" sheetId="6" r:id="rId6"/>
    <sheet name="6 - Ostaatní práce a dodávky" sheetId="7" r:id="rId7"/>
    <sheet name="014B - Kanalizace" sheetId="8" r:id="rId8"/>
    <sheet name="014C - Vodovod" sheetId="9" r:id="rId9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'1 - WC - samostatné WC ko...'!$C$129:$K$194</definedName>
    <definedName name="_xlnm.Print_Area" localSheetId="1">'1 - WC - samostatné WC ko...'!$C$4:$J$76,'1 - WC - samostatné WC ko...'!$C$82:$J$109,'1 - WC - samostatné WC ko...'!$C$115:$K$194</definedName>
    <definedName name="_xlnm.Print_Titles" localSheetId="1">'1 - WC - samostatné WC ko...'!$129:$129</definedName>
    <definedName name="_xlnm._FilterDatabase" localSheetId="2" hidden="1">'2 - WC - závěsné WC na in...'!$C$129:$K$194</definedName>
    <definedName name="_xlnm.Print_Area" localSheetId="2">'2 - WC - závěsné WC na in...'!$C$4:$J$76,'2 - WC - závěsné WC na in...'!$C$82:$J$109,'2 - WC - závěsné WC na in...'!$C$115:$K$194</definedName>
    <definedName name="_xlnm.Print_Titles" localSheetId="2">'2 - WC - závěsné WC na in...'!$129:$129</definedName>
    <definedName name="_xlnm._FilterDatabase" localSheetId="3" hidden="1">'3 - WC - samostatné WC ko...'!$C$130:$K$207</definedName>
    <definedName name="_xlnm.Print_Area" localSheetId="3">'3 - WC - samostatné WC ko...'!$C$4:$J$76,'3 - WC - samostatné WC ko...'!$C$82:$J$110,'3 - WC - samostatné WC ko...'!$C$116:$K$207</definedName>
    <definedName name="_xlnm.Print_Titles" localSheetId="3">'3 - WC - samostatné WC ko...'!$130:$130</definedName>
    <definedName name="_xlnm._FilterDatabase" localSheetId="4" hidden="1">'4 - Výlevka 1.NP - kpl1'!$C$129:$K$188</definedName>
    <definedName name="_xlnm.Print_Area" localSheetId="4">'4 - Výlevka 1.NP - kpl1'!$C$4:$J$76,'4 - Výlevka 1.NP - kpl1'!$C$82:$J$109,'4 - Výlevka 1.NP - kpl1'!$C$115:$K$188</definedName>
    <definedName name="_xlnm.Print_Titles" localSheetId="4">'4 - Výlevka 1.NP - kpl1'!$129:$129</definedName>
    <definedName name="_xlnm._FilterDatabase" localSheetId="5" hidden="1">'5 - Podhled - 1NP - kpl1'!$C$125:$K$162</definedName>
    <definedName name="_xlnm.Print_Area" localSheetId="5">'5 - Podhled - 1NP - kpl1'!$C$4:$J$76,'5 - Podhled - 1NP - kpl1'!$C$82:$J$105,'5 - Podhled - 1NP - kpl1'!$C$111:$K$162</definedName>
    <definedName name="_xlnm.Print_Titles" localSheetId="5">'5 - Podhled - 1NP - kpl1'!$125:$125</definedName>
    <definedName name="_xlnm._FilterDatabase" localSheetId="6" hidden="1">'6 - Ostaatní práce a dodávky'!$C$126:$K$143</definedName>
    <definedName name="_xlnm.Print_Area" localSheetId="6">'6 - Ostaatní práce a dodávky'!$C$4:$J$76,'6 - Ostaatní práce a dodávky'!$C$82:$J$106,'6 - Ostaatní práce a dodávky'!$C$112:$K$143</definedName>
    <definedName name="_xlnm.Print_Titles" localSheetId="6">'6 - Ostaatní práce a dodávky'!$126:$126</definedName>
    <definedName name="_xlnm._FilterDatabase" localSheetId="7" hidden="1">'014B - Kanalizace'!$C$120:$K$166</definedName>
    <definedName name="_xlnm.Print_Area" localSheetId="7">'014B - Kanalizace'!$C$4:$J$76,'014B - Kanalizace'!$C$82:$J$102,'014B - Kanalizace'!$C$108:$K$166</definedName>
    <definedName name="_xlnm.Print_Titles" localSheetId="7">'014B - Kanalizace'!$120:$120</definedName>
    <definedName name="_xlnm._FilterDatabase" localSheetId="8" hidden="1">'014C - Vodovod'!$C$124:$K$285</definedName>
    <definedName name="_xlnm.Print_Area" localSheetId="8">'014C - Vodovod'!$C$4:$J$76,'014C - Vodovod'!$C$82:$J$106,'014C - Vodovod'!$C$112:$K$285</definedName>
    <definedName name="_xlnm.Print_Titles" localSheetId="8">'014C - Vodovod'!$124:$124</definedName>
  </definedNames>
  <calcPr/>
</workbook>
</file>

<file path=xl/calcChain.xml><?xml version="1.0" encoding="utf-8"?>
<calcChain xmlns="http://schemas.openxmlformats.org/spreadsheetml/2006/main">
  <c i="9" l="1" r="J37"/>
  <c r="J36"/>
  <c i="1" r="AY103"/>
  <c i="9" r="J35"/>
  <c i="1" r="AX103"/>
  <c i="9" r="BI285"/>
  <c r="BH285"/>
  <c r="BG285"/>
  <c r="BE285"/>
  <c r="T285"/>
  <c r="T284"/>
  <c r="R285"/>
  <c r="R284"/>
  <c r="P285"/>
  <c r="P284"/>
  <c r="BI283"/>
  <c r="BH283"/>
  <c r="BG283"/>
  <c r="BE283"/>
  <c r="T283"/>
  <c r="R283"/>
  <c r="P283"/>
  <c r="BI282"/>
  <c r="BH282"/>
  <c r="BG282"/>
  <c r="BE282"/>
  <c r="T282"/>
  <c r="R282"/>
  <c r="P282"/>
  <c r="BI280"/>
  <c r="BH280"/>
  <c r="BG280"/>
  <c r="BE280"/>
  <c r="T280"/>
  <c r="R280"/>
  <c r="P280"/>
  <c r="BI279"/>
  <c r="BH279"/>
  <c r="BG279"/>
  <c r="BE279"/>
  <c r="T279"/>
  <c r="R279"/>
  <c r="P279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2"/>
  <c r="BH242"/>
  <c r="BG242"/>
  <c r="BE242"/>
  <c r="T242"/>
  <c r="R242"/>
  <c r="P242"/>
  <c r="BI238"/>
  <c r="BH238"/>
  <c r="BG238"/>
  <c r="BE238"/>
  <c r="T238"/>
  <c r="R238"/>
  <c r="P238"/>
  <c r="BI233"/>
  <c r="BH233"/>
  <c r="BG233"/>
  <c r="BE233"/>
  <c r="T233"/>
  <c r="R233"/>
  <c r="P233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1"/>
  <c r="BH201"/>
  <c r="BG201"/>
  <c r="BE201"/>
  <c r="T201"/>
  <c r="R201"/>
  <c r="P201"/>
  <c r="BI197"/>
  <c r="BH197"/>
  <c r="BG197"/>
  <c r="BE197"/>
  <c r="T197"/>
  <c r="R197"/>
  <c r="P197"/>
  <c r="BI193"/>
  <c r="BH193"/>
  <c r="BG193"/>
  <c r="BE193"/>
  <c r="T193"/>
  <c r="R193"/>
  <c r="P193"/>
  <c r="BI189"/>
  <c r="BH189"/>
  <c r="BG189"/>
  <c r="BE189"/>
  <c r="T189"/>
  <c r="R189"/>
  <c r="P189"/>
  <c r="BI185"/>
  <c r="BH185"/>
  <c r="BG185"/>
  <c r="BE185"/>
  <c r="T185"/>
  <c r="R185"/>
  <c r="P185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8"/>
  <c r="BH158"/>
  <c r="BG158"/>
  <c r="BE158"/>
  <c r="T158"/>
  <c r="R158"/>
  <c r="P158"/>
  <c r="BI157"/>
  <c r="BH157"/>
  <c r="BG157"/>
  <c r="BE157"/>
  <c r="T157"/>
  <c r="R157"/>
  <c r="P157"/>
  <c r="BI153"/>
  <c r="BH153"/>
  <c r="BG153"/>
  <c r="BE153"/>
  <c r="T153"/>
  <c r="R153"/>
  <c r="P153"/>
  <c r="BI152"/>
  <c r="BH152"/>
  <c r="BG152"/>
  <c r="BE152"/>
  <c r="T152"/>
  <c r="R152"/>
  <c r="P152"/>
  <c r="BI147"/>
  <c r="BH147"/>
  <c r="BG147"/>
  <c r="BE147"/>
  <c r="T147"/>
  <c r="R147"/>
  <c r="P147"/>
  <c r="BI143"/>
  <c r="BH143"/>
  <c r="BG143"/>
  <c r="BE143"/>
  <c r="T143"/>
  <c r="R143"/>
  <c r="P143"/>
  <c r="BI140"/>
  <c r="BH140"/>
  <c r="BG140"/>
  <c r="BE140"/>
  <c r="T140"/>
  <c r="R140"/>
  <c r="P140"/>
  <c r="BI135"/>
  <c r="BH135"/>
  <c r="BG135"/>
  <c r="BE135"/>
  <c r="T135"/>
  <c r="R135"/>
  <c r="P135"/>
  <c r="BI131"/>
  <c r="BH131"/>
  <c r="BG131"/>
  <c r="BE131"/>
  <c r="T131"/>
  <c r="R131"/>
  <c r="P131"/>
  <c r="BI128"/>
  <c r="BH128"/>
  <c r="BG128"/>
  <c r="BE128"/>
  <c r="T128"/>
  <c r="T127"/>
  <c r="T126"/>
  <c r="R128"/>
  <c r="R127"/>
  <c r="R126"/>
  <c r="P128"/>
  <c r="P127"/>
  <c r="P126"/>
  <c r="F119"/>
  <c r="E117"/>
  <c r="F89"/>
  <c r="E87"/>
  <c r="J24"/>
  <c r="E24"/>
  <c r="J122"/>
  <c r="J23"/>
  <c r="J21"/>
  <c r="E21"/>
  <c r="J121"/>
  <c r="J20"/>
  <c r="J18"/>
  <c r="E18"/>
  <c r="F92"/>
  <c r="J17"/>
  <c r="J15"/>
  <c r="E15"/>
  <c r="F91"/>
  <c r="J14"/>
  <c r="J12"/>
  <c r="J119"/>
  <c r="E7"/>
  <c r="E115"/>
  <c i="8" r="J37"/>
  <c r="J36"/>
  <c i="1" r="AY102"/>
  <c i="8" r="J35"/>
  <c i="1" r="AX102"/>
  <c i="8"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F115"/>
  <c r="E113"/>
  <c r="F89"/>
  <c r="E87"/>
  <c r="J24"/>
  <c r="E24"/>
  <c r="J118"/>
  <c r="J23"/>
  <c r="J21"/>
  <c r="E21"/>
  <c r="J117"/>
  <c r="J20"/>
  <c r="J18"/>
  <c r="E18"/>
  <c r="F92"/>
  <c r="J17"/>
  <c r="J15"/>
  <c r="E15"/>
  <c r="F117"/>
  <c r="J14"/>
  <c r="J12"/>
  <c r="J115"/>
  <c r="E7"/>
  <c r="E111"/>
  <c i="7" r="J39"/>
  <c r="J38"/>
  <c i="1" r="AY101"/>
  <c i="7" r="J37"/>
  <c i="1" r="AX101"/>
  <c i="7"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2"/>
  <c r="BH132"/>
  <c r="BG132"/>
  <c r="BE132"/>
  <c r="T132"/>
  <c r="R132"/>
  <c r="P132"/>
  <c r="BI131"/>
  <c r="BH131"/>
  <c r="BG131"/>
  <c r="BE131"/>
  <c r="T131"/>
  <c r="R131"/>
  <c r="P131"/>
  <c r="F121"/>
  <c r="E119"/>
  <c r="F91"/>
  <c r="E89"/>
  <c r="J26"/>
  <c r="E26"/>
  <c r="J124"/>
  <c r="J25"/>
  <c r="J23"/>
  <c r="E23"/>
  <c r="J123"/>
  <c r="J22"/>
  <c r="J20"/>
  <c r="E20"/>
  <c r="F124"/>
  <c r="J19"/>
  <c r="J17"/>
  <c r="E17"/>
  <c r="F123"/>
  <c r="J16"/>
  <c r="J14"/>
  <c r="J91"/>
  <c r="E7"/>
  <c r="E115"/>
  <c i="6" r="J39"/>
  <c r="J38"/>
  <c i="1" r="AY100"/>
  <c i="6" r="J37"/>
  <c i="1" r="AX100"/>
  <c i="6" r="BI160"/>
  <c r="BH160"/>
  <c r="BG160"/>
  <c r="BE160"/>
  <c r="T160"/>
  <c r="R160"/>
  <c r="P160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5"/>
  <c r="BH145"/>
  <c r="BG145"/>
  <c r="BE145"/>
  <c r="T145"/>
  <c r="R145"/>
  <c r="P145"/>
  <c r="BI142"/>
  <c r="BH142"/>
  <c r="BG142"/>
  <c r="BE142"/>
  <c r="T142"/>
  <c r="R142"/>
  <c r="P142"/>
  <c r="BI139"/>
  <c r="BH139"/>
  <c r="BG139"/>
  <c r="BE139"/>
  <c r="T139"/>
  <c r="T138"/>
  <c r="R139"/>
  <c r="R138"/>
  <c r="P139"/>
  <c r="P138"/>
  <c r="BI135"/>
  <c r="BH135"/>
  <c r="BG135"/>
  <c r="BE135"/>
  <c r="T135"/>
  <c r="R135"/>
  <c r="P135"/>
  <c r="BI132"/>
  <c r="BH132"/>
  <c r="BG132"/>
  <c r="BE132"/>
  <c r="T132"/>
  <c r="R132"/>
  <c r="P132"/>
  <c r="BI129"/>
  <c r="BH129"/>
  <c r="BG129"/>
  <c r="BE129"/>
  <c r="T129"/>
  <c r="R129"/>
  <c r="P129"/>
  <c r="F120"/>
  <c r="E118"/>
  <c r="F91"/>
  <c r="E89"/>
  <c r="J26"/>
  <c r="E26"/>
  <c r="J94"/>
  <c r="J25"/>
  <c r="J23"/>
  <c r="E23"/>
  <c r="J122"/>
  <c r="J22"/>
  <c r="J20"/>
  <c r="E20"/>
  <c r="F123"/>
  <c r="J19"/>
  <c r="J17"/>
  <c r="E17"/>
  <c r="F122"/>
  <c r="J16"/>
  <c r="J14"/>
  <c r="J120"/>
  <c r="E7"/>
  <c r="E85"/>
  <c i="5" r="J39"/>
  <c r="J38"/>
  <c i="1" r="AY99"/>
  <c i="5" r="J37"/>
  <c i="1" r="AX99"/>
  <c i="5" r="BI186"/>
  <c r="BH186"/>
  <c r="BG186"/>
  <c r="BE186"/>
  <c r="T186"/>
  <c r="R186"/>
  <c r="P186"/>
  <c r="BI183"/>
  <c r="BH183"/>
  <c r="BG183"/>
  <c r="BE183"/>
  <c r="T183"/>
  <c r="R183"/>
  <c r="P183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3"/>
  <c r="BH133"/>
  <c r="BG133"/>
  <c r="BE133"/>
  <c r="T133"/>
  <c r="T132"/>
  <c r="R133"/>
  <c r="R132"/>
  <c r="P133"/>
  <c r="P132"/>
  <c r="F124"/>
  <c r="E122"/>
  <c r="F91"/>
  <c r="E89"/>
  <c r="J26"/>
  <c r="E26"/>
  <c r="J127"/>
  <c r="J25"/>
  <c r="J23"/>
  <c r="E23"/>
  <c r="J126"/>
  <c r="J22"/>
  <c r="J20"/>
  <c r="E20"/>
  <c r="F127"/>
  <c r="J19"/>
  <c r="J17"/>
  <c r="E17"/>
  <c r="F126"/>
  <c r="J16"/>
  <c r="J14"/>
  <c r="J124"/>
  <c r="E7"/>
  <c r="E118"/>
  <c i="4" r="J39"/>
  <c r="J38"/>
  <c i="1" r="AY98"/>
  <c i="4" r="J37"/>
  <c i="1" r="AX98"/>
  <c i="4" r="BI205"/>
  <c r="BH205"/>
  <c r="BG205"/>
  <c r="BE205"/>
  <c r="T205"/>
  <c r="R205"/>
  <c r="P205"/>
  <c r="BI202"/>
  <c r="BH202"/>
  <c r="BG202"/>
  <c r="BE202"/>
  <c r="T202"/>
  <c r="R202"/>
  <c r="P202"/>
  <c r="BI200"/>
  <c r="BH200"/>
  <c r="BG200"/>
  <c r="BE200"/>
  <c r="T200"/>
  <c r="R200"/>
  <c r="P200"/>
  <c r="BI197"/>
  <c r="BH197"/>
  <c r="BG197"/>
  <c r="BE197"/>
  <c r="T197"/>
  <c r="R197"/>
  <c r="P197"/>
  <c r="BI195"/>
  <c r="BH195"/>
  <c r="BG195"/>
  <c r="BE195"/>
  <c r="T195"/>
  <c r="R195"/>
  <c r="P195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1"/>
  <c r="BH151"/>
  <c r="BG151"/>
  <c r="BE151"/>
  <c r="T151"/>
  <c r="R151"/>
  <c r="P151"/>
  <c r="BI148"/>
  <c r="BH148"/>
  <c r="BG148"/>
  <c r="BE148"/>
  <c r="T148"/>
  <c r="R148"/>
  <c r="P148"/>
  <c r="BI144"/>
  <c r="BH144"/>
  <c r="BG144"/>
  <c r="BE144"/>
  <c r="T144"/>
  <c r="R144"/>
  <c r="P144"/>
  <c r="BI141"/>
  <c r="BH141"/>
  <c r="BG141"/>
  <c r="BE141"/>
  <c r="T141"/>
  <c r="R141"/>
  <c r="P141"/>
  <c r="BI138"/>
  <c r="BH138"/>
  <c r="BG138"/>
  <c r="BE138"/>
  <c r="T138"/>
  <c r="R138"/>
  <c r="P138"/>
  <c r="BI134"/>
  <c r="BH134"/>
  <c r="BG134"/>
  <c r="BE134"/>
  <c r="T134"/>
  <c r="T133"/>
  <c r="R134"/>
  <c r="R133"/>
  <c r="P134"/>
  <c r="P133"/>
  <c r="F125"/>
  <c r="E123"/>
  <c r="F91"/>
  <c r="E89"/>
  <c r="J26"/>
  <c r="E26"/>
  <c r="J128"/>
  <c r="J25"/>
  <c r="J23"/>
  <c r="E23"/>
  <c r="J127"/>
  <c r="J22"/>
  <c r="J20"/>
  <c r="E20"/>
  <c r="F128"/>
  <c r="J19"/>
  <c r="J17"/>
  <c r="E17"/>
  <c r="F127"/>
  <c r="J16"/>
  <c r="J14"/>
  <c r="J125"/>
  <c r="E7"/>
  <c r="E119"/>
  <c i="3" r="J39"/>
  <c r="J38"/>
  <c i="1" r="AY97"/>
  <c i="3" r="J37"/>
  <c i="1" r="AX97"/>
  <c i="3" r="BI192"/>
  <c r="BH192"/>
  <c r="BG192"/>
  <c r="BE192"/>
  <c r="T192"/>
  <c r="R192"/>
  <c r="P192"/>
  <c r="BI189"/>
  <c r="BH189"/>
  <c r="BG189"/>
  <c r="BE189"/>
  <c r="T189"/>
  <c r="R189"/>
  <c r="P189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79"/>
  <c r="BH179"/>
  <c r="BG179"/>
  <c r="BE179"/>
  <c r="T179"/>
  <c r="R179"/>
  <c r="P179"/>
  <c r="BI176"/>
  <c r="BH176"/>
  <c r="BG176"/>
  <c r="BE176"/>
  <c r="T176"/>
  <c r="R176"/>
  <c r="P176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3"/>
  <c r="BH133"/>
  <c r="BG133"/>
  <c r="BE133"/>
  <c r="T133"/>
  <c r="T132"/>
  <c r="R133"/>
  <c r="R132"/>
  <c r="P133"/>
  <c r="P132"/>
  <c r="F124"/>
  <c r="E122"/>
  <c r="F91"/>
  <c r="E89"/>
  <c r="J26"/>
  <c r="E26"/>
  <c r="J127"/>
  <c r="J25"/>
  <c r="J23"/>
  <c r="E23"/>
  <c r="J126"/>
  <c r="J22"/>
  <c r="J20"/>
  <c r="E20"/>
  <c r="F127"/>
  <c r="J19"/>
  <c r="J17"/>
  <c r="E17"/>
  <c r="F93"/>
  <c r="J16"/>
  <c r="J14"/>
  <c r="J124"/>
  <c r="E7"/>
  <c r="E85"/>
  <c i="2" r="J39"/>
  <c r="J38"/>
  <c i="1" r="AY96"/>
  <c i="2" r="J37"/>
  <c i="1" r="AX96"/>
  <c i="2" r="BI192"/>
  <c r="BH192"/>
  <c r="BG192"/>
  <c r="BE192"/>
  <c r="T192"/>
  <c r="R192"/>
  <c r="P192"/>
  <c r="BI189"/>
  <c r="BH189"/>
  <c r="BG189"/>
  <c r="BE189"/>
  <c r="T189"/>
  <c r="R189"/>
  <c r="P189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79"/>
  <c r="BH179"/>
  <c r="BG179"/>
  <c r="BE179"/>
  <c r="T179"/>
  <c r="R179"/>
  <c r="P179"/>
  <c r="BI176"/>
  <c r="BH176"/>
  <c r="BG176"/>
  <c r="BE176"/>
  <c r="T176"/>
  <c r="R176"/>
  <c r="P176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0"/>
  <c r="BH150"/>
  <c r="BG150"/>
  <c r="BE150"/>
  <c r="T150"/>
  <c r="R150"/>
  <c r="P150"/>
  <c r="BI147"/>
  <c r="BH147"/>
  <c r="BG147"/>
  <c r="BE147"/>
  <c r="T147"/>
  <c r="R147"/>
  <c r="P147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3"/>
  <c r="BH133"/>
  <c r="BG133"/>
  <c r="BE133"/>
  <c r="T133"/>
  <c r="T132"/>
  <c r="R133"/>
  <c r="R132"/>
  <c r="P133"/>
  <c r="P132"/>
  <c r="F124"/>
  <c r="E122"/>
  <c r="F91"/>
  <c r="E89"/>
  <c r="J26"/>
  <c r="E26"/>
  <c r="J94"/>
  <c r="J25"/>
  <c r="J23"/>
  <c r="E23"/>
  <c r="J126"/>
  <c r="J22"/>
  <c r="J20"/>
  <c r="E20"/>
  <c r="F127"/>
  <c r="J19"/>
  <c r="J17"/>
  <c r="E17"/>
  <c r="F126"/>
  <c r="J16"/>
  <c r="J14"/>
  <c r="J124"/>
  <c r="E7"/>
  <c r="E85"/>
  <c i="1" r="L90"/>
  <c r="AM90"/>
  <c r="AM89"/>
  <c r="L89"/>
  <c r="AM87"/>
  <c r="L87"/>
  <c r="L85"/>
  <c r="L84"/>
  <c i="2" r="BK192"/>
  <c r="J187"/>
  <c r="BK182"/>
  <c r="BK173"/>
  <c r="BK170"/>
  <c r="BK166"/>
  <c r="BK160"/>
  <c r="BK156"/>
  <c r="J154"/>
  <c r="J147"/>
  <c r="BK140"/>
  <c r="BK133"/>
  <c r="J192"/>
  <c r="BK189"/>
  <c r="BK187"/>
  <c r="J182"/>
  <c r="BK176"/>
  <c r="J171"/>
  <c r="BK169"/>
  <c r="BK163"/>
  <c r="J158"/>
  <c r="BK155"/>
  <c r="BK150"/>
  <c r="J140"/>
  <c r="J133"/>
  <c i="3" r="J189"/>
  <c r="BK184"/>
  <c r="J179"/>
  <c r="BK173"/>
  <c r="J170"/>
  <c r="J168"/>
  <c r="BK164"/>
  <c r="J159"/>
  <c r="BK155"/>
  <c r="BK150"/>
  <c r="BK143"/>
  <c r="BK137"/>
  <c r="J192"/>
  <c r="J187"/>
  <c r="BK182"/>
  <c r="BK176"/>
  <c r="BK171"/>
  <c r="J169"/>
  <c r="BK165"/>
  <c r="BK161"/>
  <c r="J156"/>
  <c r="J154"/>
  <c r="J147"/>
  <c r="J140"/>
  <c r="J133"/>
  <c i="4" r="BK202"/>
  <c r="BK197"/>
  <c r="BK192"/>
  <c r="J186"/>
  <c r="J181"/>
  <c r="J177"/>
  <c r="BK174"/>
  <c r="BK172"/>
  <c r="BK166"/>
  <c r="J163"/>
  <c r="BK160"/>
  <c r="BK156"/>
  <c r="J151"/>
  <c r="J144"/>
  <c r="BK138"/>
  <c r="J205"/>
  <c r="J200"/>
  <c r="J195"/>
  <c r="J189"/>
  <c r="BK184"/>
  <c r="J178"/>
  <c r="BK176"/>
  <c r="BK173"/>
  <c r="J169"/>
  <c r="J161"/>
  <c r="J157"/>
  <c r="BK155"/>
  <c r="BK144"/>
  <c r="BK141"/>
  <c r="BK134"/>
  <c i="5" r="BK181"/>
  <c r="J176"/>
  <c r="J170"/>
  <c r="BK165"/>
  <c r="J160"/>
  <c r="J158"/>
  <c r="J156"/>
  <c r="J155"/>
  <c r="BK154"/>
  <c r="J150"/>
  <c r="J147"/>
  <c r="BK143"/>
  <c r="BK140"/>
  <c r="J137"/>
  <c r="BK186"/>
  <c r="J181"/>
  <c r="BK176"/>
  <c r="BK170"/>
  <c r="BK167"/>
  <c r="J164"/>
  <c r="BK160"/>
  <c r="BK156"/>
  <c r="J154"/>
  <c r="BK147"/>
  <c r="J140"/>
  <c r="BK133"/>
  <c i="6" r="BK157"/>
  <c r="BK154"/>
  <c r="J150"/>
  <c r="J148"/>
  <c r="J142"/>
  <c r="J135"/>
  <c r="BK129"/>
  <c r="BK155"/>
  <c r="BK153"/>
  <c r="BK150"/>
  <c r="BK148"/>
  <c r="BK142"/>
  <c r="BK135"/>
  <c i="7" r="J143"/>
  <c r="BK139"/>
  <c r="BK138"/>
  <c r="BK135"/>
  <c r="BK131"/>
  <c i="8" r="J164"/>
  <c r="BK161"/>
  <c r="J157"/>
  <c r="J155"/>
  <c r="BK153"/>
  <c r="J151"/>
  <c r="BK149"/>
  <c r="BK147"/>
  <c r="BK144"/>
  <c r="BK143"/>
  <c r="BK142"/>
  <c r="BK141"/>
  <c r="BK140"/>
  <c r="BK139"/>
  <c r="BK137"/>
  <c r="BK136"/>
  <c r="J132"/>
  <c r="J130"/>
  <c r="J126"/>
  <c r="BK124"/>
  <c r="BK164"/>
  <c r="J161"/>
  <c r="BK156"/>
  <c r="BK154"/>
  <c r="J152"/>
  <c r="J150"/>
  <c r="J148"/>
  <c r="J146"/>
  <c r="J143"/>
  <c r="J141"/>
  <c r="J139"/>
  <c r="J137"/>
  <c r="J135"/>
  <c r="BK131"/>
  <c r="BK129"/>
  <c r="BK125"/>
  <c i="9" r="J280"/>
  <c r="BK275"/>
  <c r="J273"/>
  <c r="J271"/>
  <c r="BK269"/>
  <c r="BK267"/>
  <c r="J265"/>
  <c r="J263"/>
  <c r="BK260"/>
  <c r="BK258"/>
  <c r="BK255"/>
  <c r="BK252"/>
  <c r="J247"/>
  <c r="BK238"/>
  <c r="J230"/>
  <c r="J228"/>
  <c r="BK226"/>
  <c r="J220"/>
  <c r="J214"/>
  <c r="BK208"/>
  <c r="BK197"/>
  <c r="BK193"/>
  <c r="J181"/>
  <c r="BK179"/>
  <c r="J177"/>
  <c r="BK175"/>
  <c r="J174"/>
  <c r="J168"/>
  <c r="BK167"/>
  <c r="J165"/>
  <c r="J163"/>
  <c r="J158"/>
  <c r="J153"/>
  <c r="J147"/>
  <c r="BK140"/>
  <c r="J131"/>
  <c r="J285"/>
  <c r="BK282"/>
  <c r="J276"/>
  <c r="J274"/>
  <c r="J272"/>
  <c r="BK271"/>
  <c r="J269"/>
  <c r="J266"/>
  <c r="BK264"/>
  <c r="J262"/>
  <c r="J259"/>
  <c r="BK256"/>
  <c r="J253"/>
  <c r="BK250"/>
  <c r="BK242"/>
  <c r="BK233"/>
  <c r="BK229"/>
  <c r="BK227"/>
  <c r="J223"/>
  <c r="BK217"/>
  <c r="J211"/>
  <c r="J205"/>
  <c r="J197"/>
  <c r="J189"/>
  <c r="BK181"/>
  <c r="J179"/>
  <c r="BK177"/>
  <c r="BK174"/>
  <c r="BK172"/>
  <c r="J167"/>
  <c r="BK165"/>
  <c r="BK163"/>
  <c r="BK158"/>
  <c r="BK153"/>
  <c r="BK147"/>
  <c r="J140"/>
  <c r="BK131"/>
  <c i="2" r="J189"/>
  <c r="BK184"/>
  <c r="J179"/>
  <c r="J176"/>
  <c r="BK171"/>
  <c r="J169"/>
  <c r="J163"/>
  <c r="BK158"/>
  <c r="J155"/>
  <c r="J150"/>
  <c r="J143"/>
  <c r="BK137"/>
  <c i="1" r="AS95"/>
  <c i="2" r="J184"/>
  <c r="BK179"/>
  <c r="J173"/>
  <c r="J170"/>
  <c r="J166"/>
  <c r="J160"/>
  <c r="J156"/>
  <c r="BK154"/>
  <c r="BK147"/>
  <c r="BK143"/>
  <c r="J137"/>
  <c i="3" r="BK192"/>
  <c r="BK187"/>
  <c r="J182"/>
  <c r="J176"/>
  <c r="J171"/>
  <c r="BK169"/>
  <c r="J165"/>
  <c r="J161"/>
  <c r="BK156"/>
  <c r="BK154"/>
  <c r="BK147"/>
  <c r="BK140"/>
  <c r="BK133"/>
  <c r="BK189"/>
  <c r="J184"/>
  <c r="BK179"/>
  <c r="J173"/>
  <c r="BK170"/>
  <c r="BK168"/>
  <c r="J164"/>
  <c r="BK159"/>
  <c r="J155"/>
  <c r="J150"/>
  <c r="J143"/>
  <c r="J137"/>
  <c i="4" r="BK205"/>
  <c r="BK200"/>
  <c r="BK195"/>
  <c r="BK189"/>
  <c r="J184"/>
  <c r="BK178"/>
  <c r="J176"/>
  <c r="J173"/>
  <c r="BK169"/>
  <c r="BK163"/>
  <c r="BK161"/>
  <c r="BK157"/>
  <c r="J155"/>
  <c r="J148"/>
  <c r="J141"/>
  <c r="J134"/>
  <c r="J202"/>
  <c r="J197"/>
  <c r="J192"/>
  <c r="BK186"/>
  <c r="BK181"/>
  <c r="BK177"/>
  <c r="J174"/>
  <c r="J172"/>
  <c r="J166"/>
  <c r="J160"/>
  <c r="J156"/>
  <c r="BK151"/>
  <c r="BK148"/>
  <c r="J138"/>
  <c i="5" r="J186"/>
  <c r="J183"/>
  <c r="J178"/>
  <c r="BK173"/>
  <c r="J167"/>
  <c r="BK164"/>
  <c r="J163"/>
  <c r="J133"/>
  <c r="BK183"/>
  <c r="BK178"/>
  <c r="J173"/>
  <c r="J165"/>
  <c r="BK163"/>
  <c r="BK158"/>
  <c r="BK155"/>
  <c r="BK150"/>
  <c r="J143"/>
  <c r="BK137"/>
  <c i="6" r="J160"/>
  <c r="J155"/>
  <c r="J153"/>
  <c r="J149"/>
  <c r="J145"/>
  <c r="J139"/>
  <c r="J132"/>
  <c r="BK160"/>
  <c r="J157"/>
  <c r="J154"/>
  <c r="BK149"/>
  <c r="BK145"/>
  <c r="BK139"/>
  <c r="BK132"/>
  <c r="J129"/>
  <c i="7" r="J135"/>
  <c r="BK132"/>
  <c r="J131"/>
  <c r="BK143"/>
  <c r="BK142"/>
  <c r="J142"/>
  <c r="J139"/>
  <c r="J138"/>
  <c r="J132"/>
  <c i="8" r="BK166"/>
  <c r="J163"/>
  <c r="BK160"/>
  <c r="J156"/>
  <c r="J154"/>
  <c r="BK152"/>
  <c r="BK150"/>
  <c r="BK148"/>
  <c r="BK146"/>
  <c r="BK138"/>
  <c r="BK135"/>
  <c r="J131"/>
  <c r="J129"/>
  <c r="J125"/>
  <c r="J166"/>
  <c r="BK163"/>
  <c r="J160"/>
  <c r="BK157"/>
  <c r="BK155"/>
  <c r="J153"/>
  <c r="BK151"/>
  <c r="J149"/>
  <c r="J147"/>
  <c r="J144"/>
  <c r="J142"/>
  <c r="J140"/>
  <c r="J138"/>
  <c r="J136"/>
  <c r="BK132"/>
  <c r="BK130"/>
  <c r="BK126"/>
  <c r="J124"/>
  <c i="9" r="BK285"/>
  <c r="J283"/>
  <c r="J282"/>
  <c r="BK279"/>
  <c r="BK276"/>
  <c r="BK274"/>
  <c r="BK272"/>
  <c r="J270"/>
  <c r="BK268"/>
  <c r="BK266"/>
  <c r="J264"/>
  <c r="BK262"/>
  <c r="BK259"/>
  <c r="J256"/>
  <c r="BK253"/>
  <c r="J250"/>
  <c r="J242"/>
  <c r="J233"/>
  <c r="J229"/>
  <c r="J227"/>
  <c r="BK223"/>
  <c r="J217"/>
  <c r="BK211"/>
  <c r="BK205"/>
  <c r="J201"/>
  <c r="BK189"/>
  <c r="J185"/>
  <c r="BK180"/>
  <c r="J178"/>
  <c r="BK176"/>
  <c r="J173"/>
  <c r="J172"/>
  <c r="BK166"/>
  <c r="J164"/>
  <c r="J162"/>
  <c r="J157"/>
  <c r="J152"/>
  <c r="BK143"/>
  <c r="BK135"/>
  <c r="BK128"/>
  <c r="BK283"/>
  <c r="BK280"/>
  <c r="J279"/>
  <c r="J275"/>
  <c r="BK273"/>
  <c r="BK270"/>
  <c r="J268"/>
  <c r="J267"/>
  <c r="BK265"/>
  <c r="BK263"/>
  <c r="J260"/>
  <c r="J258"/>
  <c r="J255"/>
  <c r="J252"/>
  <c r="BK247"/>
  <c r="J238"/>
  <c r="BK230"/>
  <c r="BK228"/>
  <c r="J226"/>
  <c r="BK220"/>
  <c r="BK214"/>
  <c r="J208"/>
  <c r="BK201"/>
  <c r="J193"/>
  <c r="BK185"/>
  <c r="J180"/>
  <c r="BK178"/>
  <c r="J176"/>
  <c r="J175"/>
  <c r="BK173"/>
  <c r="BK168"/>
  <c r="J166"/>
  <c r="BK164"/>
  <c r="BK162"/>
  <c r="BK157"/>
  <c r="BK152"/>
  <c r="J143"/>
  <c r="J135"/>
  <c r="J128"/>
  <c i="2" l="1" r="P136"/>
  <c r="P131"/>
  <c r="T136"/>
  <c r="T131"/>
  <c r="T130"/>
  <c r="P146"/>
  <c r="T146"/>
  <c r="P153"/>
  <c r="T153"/>
  <c r="P162"/>
  <c r="R162"/>
  <c r="BK172"/>
  <c r="J172"/>
  <c r="J107"/>
  <c r="T172"/>
  <c r="P188"/>
  <c r="T188"/>
  <c i="3" r="BK136"/>
  <c r="J136"/>
  <c r="J101"/>
  <c r="T136"/>
  <c r="T131"/>
  <c r="P146"/>
  <c r="T146"/>
  <c r="P153"/>
  <c r="T153"/>
  <c r="P163"/>
  <c i="4" r="P137"/>
  <c r="P132"/>
  <c r="R137"/>
  <c r="R132"/>
  <c r="BK147"/>
  <c r="J147"/>
  <c r="J102"/>
  <c r="R147"/>
  <c r="BK154"/>
  <c r="J154"/>
  <c r="J103"/>
  <c r="R154"/>
  <c r="P165"/>
  <c r="R165"/>
  <c r="BK175"/>
  <c r="J175"/>
  <c r="J107"/>
  <c r="T175"/>
  <c r="P185"/>
  <c r="T185"/>
  <c r="P201"/>
  <c r="R201"/>
  <c i="5" r="P136"/>
  <c r="P131"/>
  <c r="T136"/>
  <c r="T131"/>
  <c r="P146"/>
  <c r="T146"/>
  <c r="P153"/>
  <c r="R153"/>
  <c r="P162"/>
  <c r="T162"/>
  <c r="P166"/>
  <c r="T166"/>
  <c r="P182"/>
  <c r="T182"/>
  <c i="6" r="P128"/>
  <c r="P127"/>
  <c r="R128"/>
  <c r="R127"/>
  <c r="P141"/>
  <c r="R141"/>
  <c r="BK156"/>
  <c r="J156"/>
  <c r="J104"/>
  <c r="R156"/>
  <c i="7" r="P130"/>
  <c r="P129"/>
  <c r="P128"/>
  <c r="T130"/>
  <c r="T129"/>
  <c r="T128"/>
  <c r="P134"/>
  <c r="P133"/>
  <c r="T134"/>
  <c r="T133"/>
  <c r="P141"/>
  <c r="P140"/>
  <c r="T141"/>
  <c r="T140"/>
  <c i="8" r="BK123"/>
  <c r="J123"/>
  <c r="J98"/>
  <c r="T123"/>
  <c r="P145"/>
  <c r="T145"/>
  <c r="P162"/>
  <c r="R162"/>
  <c i="9" r="R130"/>
  <c i="2" r="BK136"/>
  <c r="J136"/>
  <c r="J101"/>
  <c r="R136"/>
  <c r="R131"/>
  <c r="BK146"/>
  <c r="J146"/>
  <c r="J102"/>
  <c r="R146"/>
  <c r="BK153"/>
  <c r="J153"/>
  <c r="J103"/>
  <c r="R153"/>
  <c r="BK162"/>
  <c r="J162"/>
  <c r="J106"/>
  <c r="T162"/>
  <c r="T161"/>
  <c r="P172"/>
  <c r="R172"/>
  <c r="BK188"/>
  <c r="J188"/>
  <c r="J108"/>
  <c r="R188"/>
  <c i="3" r="P136"/>
  <c r="P131"/>
  <c r="R136"/>
  <c r="R131"/>
  <c r="BK146"/>
  <c r="J146"/>
  <c r="J102"/>
  <c r="R146"/>
  <c r="BK153"/>
  <c r="J153"/>
  <c r="J103"/>
  <c r="R153"/>
  <c r="BK163"/>
  <c r="J163"/>
  <c r="J106"/>
  <c r="R163"/>
  <c r="T163"/>
  <c r="BK172"/>
  <c r="J172"/>
  <c r="J107"/>
  <c r="P172"/>
  <c r="R172"/>
  <c r="T172"/>
  <c r="BK188"/>
  <c r="J188"/>
  <c r="J108"/>
  <c r="P188"/>
  <c r="R188"/>
  <c r="T188"/>
  <c i="4" r="BK137"/>
  <c r="J137"/>
  <c r="J101"/>
  <c r="T137"/>
  <c r="T132"/>
  <c r="P147"/>
  <c r="T147"/>
  <c r="P154"/>
  <c r="T154"/>
  <c r="BK165"/>
  <c r="J165"/>
  <c r="J106"/>
  <c r="T165"/>
  <c r="P175"/>
  <c r="R175"/>
  <c r="BK185"/>
  <c r="J185"/>
  <c r="J108"/>
  <c r="R185"/>
  <c r="BK201"/>
  <c r="J201"/>
  <c r="J109"/>
  <c r="T201"/>
  <c i="5" r="BK136"/>
  <c r="J136"/>
  <c r="J101"/>
  <c r="R136"/>
  <c r="R131"/>
  <c r="BK146"/>
  <c r="J146"/>
  <c r="J102"/>
  <c r="R146"/>
  <c r="BK153"/>
  <c r="J153"/>
  <c r="J103"/>
  <c r="T153"/>
  <c r="BK162"/>
  <c r="J162"/>
  <c r="J106"/>
  <c r="R162"/>
  <c r="BK166"/>
  <c r="J166"/>
  <c r="J107"/>
  <c r="R166"/>
  <c r="BK182"/>
  <c r="J182"/>
  <c r="J108"/>
  <c r="R182"/>
  <c i="6" r="BK128"/>
  <c r="J128"/>
  <c r="J100"/>
  <c r="T128"/>
  <c r="T127"/>
  <c r="BK141"/>
  <c r="J141"/>
  <c r="J103"/>
  <c r="T141"/>
  <c r="P156"/>
  <c r="T156"/>
  <c i="7" r="BK130"/>
  <c r="J130"/>
  <c r="J101"/>
  <c r="R130"/>
  <c r="R129"/>
  <c r="R128"/>
  <c r="BK134"/>
  <c r="J134"/>
  <c r="J103"/>
  <c r="R134"/>
  <c r="R133"/>
  <c r="BK141"/>
  <c r="J141"/>
  <c r="J105"/>
  <c r="R141"/>
  <c r="R140"/>
  <c i="8" r="P123"/>
  <c r="P122"/>
  <c r="P121"/>
  <c i="1" r="AU102"/>
  <c i="8" r="R123"/>
  <c r="BK145"/>
  <c r="J145"/>
  <c r="J99"/>
  <c r="R145"/>
  <c r="BK162"/>
  <c r="J162"/>
  <c r="J100"/>
  <c r="T162"/>
  <c i="9" r="BK130"/>
  <c r="J130"/>
  <c r="J100"/>
  <c r="P130"/>
  <c r="T130"/>
  <c r="BK251"/>
  <c r="J251"/>
  <c r="J101"/>
  <c r="P251"/>
  <c r="R251"/>
  <c r="T251"/>
  <c r="BK257"/>
  <c r="J257"/>
  <c r="J102"/>
  <c r="P257"/>
  <c r="R257"/>
  <c r="T257"/>
  <c r="BK261"/>
  <c r="J261"/>
  <c r="J103"/>
  <c r="P261"/>
  <c r="R261"/>
  <c r="T261"/>
  <c r="BK281"/>
  <c r="J281"/>
  <c r="J104"/>
  <c r="P281"/>
  <c r="R281"/>
  <c r="T281"/>
  <c i="3" r="BK132"/>
  <c r="J132"/>
  <c r="J100"/>
  <c i="4" r="BK162"/>
  <c r="J162"/>
  <c r="J104"/>
  <c i="5" r="BK159"/>
  <c r="J159"/>
  <c r="J104"/>
  <c i="6" r="BK138"/>
  <c r="J138"/>
  <c r="J101"/>
  <c i="8" r="BK165"/>
  <c r="J165"/>
  <c r="J101"/>
  <c i="9" r="BK127"/>
  <c r="J127"/>
  <c r="J98"/>
  <c i="2" r="BK132"/>
  <c r="J132"/>
  <c r="J100"/>
  <c r="BK159"/>
  <c r="J159"/>
  <c r="J104"/>
  <c i="3" r="BK160"/>
  <c r="J160"/>
  <c r="J104"/>
  <c i="4" r="BK133"/>
  <c r="J133"/>
  <c r="J100"/>
  <c i="5" r="BK132"/>
  <c r="J132"/>
  <c r="J100"/>
  <c i="9" r="BK284"/>
  <c r="J284"/>
  <c r="J105"/>
  <c r="J89"/>
  <c r="J91"/>
  <c r="J92"/>
  <c r="F121"/>
  <c r="F122"/>
  <c r="BF131"/>
  <c r="BF135"/>
  <c r="BF140"/>
  <c r="BF158"/>
  <c r="BF162"/>
  <c r="BF163"/>
  <c r="BF165"/>
  <c r="BF166"/>
  <c r="BF174"/>
  <c r="BF175"/>
  <c r="BF178"/>
  <c r="BF179"/>
  <c r="BF185"/>
  <c r="BF189"/>
  <c r="BF193"/>
  <c r="BF201"/>
  <c r="BF205"/>
  <c r="BF220"/>
  <c r="BF223"/>
  <c r="BF226"/>
  <c r="BF229"/>
  <c r="BF233"/>
  <c r="BF252"/>
  <c r="BF253"/>
  <c r="BF256"/>
  <c r="BF258"/>
  <c r="BF259"/>
  <c r="BF262"/>
  <c r="BF263"/>
  <c r="BF265"/>
  <c r="BF266"/>
  <c r="BF267"/>
  <c r="BF268"/>
  <c r="BF273"/>
  <c r="BF274"/>
  <c r="BF275"/>
  <c r="BF276"/>
  <c r="BF283"/>
  <c r="E85"/>
  <c r="BF128"/>
  <c r="BF143"/>
  <c r="BF147"/>
  <c r="BF152"/>
  <c r="BF153"/>
  <c r="BF157"/>
  <c r="BF164"/>
  <c r="BF167"/>
  <c r="BF168"/>
  <c r="BF172"/>
  <c r="BF173"/>
  <c r="BF176"/>
  <c r="BF177"/>
  <c r="BF180"/>
  <c r="BF181"/>
  <c r="BF197"/>
  <c r="BF208"/>
  <c r="BF211"/>
  <c r="BF214"/>
  <c r="BF217"/>
  <c r="BF227"/>
  <c r="BF228"/>
  <c r="BF230"/>
  <c r="BF238"/>
  <c r="BF242"/>
  <c r="BF247"/>
  <c r="BF250"/>
  <c r="BF255"/>
  <c r="BF260"/>
  <c r="BF264"/>
  <c r="BF269"/>
  <c r="BF270"/>
  <c r="BF271"/>
  <c r="BF272"/>
  <c r="BF279"/>
  <c r="BF280"/>
  <c r="BF282"/>
  <c r="BF285"/>
  <c i="8" r="E85"/>
  <c r="F91"/>
  <c r="J91"/>
  <c r="J92"/>
  <c r="F118"/>
  <c r="BF124"/>
  <c r="BF130"/>
  <c r="BF132"/>
  <c r="BF135"/>
  <c r="BF136"/>
  <c r="BF137"/>
  <c r="BF138"/>
  <c r="BF139"/>
  <c r="BF140"/>
  <c r="BF142"/>
  <c r="BF143"/>
  <c r="BF144"/>
  <c r="BF146"/>
  <c r="BF147"/>
  <c r="BF148"/>
  <c r="BF149"/>
  <c r="BF151"/>
  <c r="BF152"/>
  <c r="BF157"/>
  <c r="BF160"/>
  <c r="BF161"/>
  <c r="BF166"/>
  <c r="J89"/>
  <c r="BF125"/>
  <c r="BF126"/>
  <c r="BF129"/>
  <c r="BF131"/>
  <c r="BF141"/>
  <c r="BF150"/>
  <c r="BF153"/>
  <c r="BF154"/>
  <c r="BF155"/>
  <c r="BF156"/>
  <c r="BF163"/>
  <c r="BF164"/>
  <c i="7" r="E85"/>
  <c r="J93"/>
  <c r="J94"/>
  <c r="J121"/>
  <c r="BF131"/>
  <c r="BF135"/>
  <c r="BF138"/>
  <c r="BF139"/>
  <c r="BF142"/>
  <c r="BF143"/>
  <c r="F93"/>
  <c r="F94"/>
  <c r="BF132"/>
  <c i="6" r="J91"/>
  <c r="F93"/>
  <c r="F94"/>
  <c r="E114"/>
  <c r="J123"/>
  <c r="BF153"/>
  <c r="BF160"/>
  <c r="J93"/>
  <c r="BF129"/>
  <c r="BF132"/>
  <c r="BF135"/>
  <c r="BF139"/>
  <c r="BF142"/>
  <c r="BF145"/>
  <c r="BF148"/>
  <c r="BF149"/>
  <c r="BF150"/>
  <c r="BF154"/>
  <c r="BF155"/>
  <c r="BF157"/>
  <c i="5" r="E85"/>
  <c r="F93"/>
  <c r="F94"/>
  <c r="BF137"/>
  <c r="BF140"/>
  <c r="BF158"/>
  <c r="BF164"/>
  <c r="BF165"/>
  <c r="BF170"/>
  <c r="BF178"/>
  <c r="BF181"/>
  <c r="BF186"/>
  <c r="J91"/>
  <c r="J93"/>
  <c r="J94"/>
  <c r="BF133"/>
  <c r="BF143"/>
  <c r="BF147"/>
  <c r="BF150"/>
  <c r="BF154"/>
  <c r="BF155"/>
  <c r="BF156"/>
  <c r="BF160"/>
  <c r="BF163"/>
  <c r="BF167"/>
  <c r="BF173"/>
  <c r="BF176"/>
  <c r="BF183"/>
  <c i="4" r="E85"/>
  <c r="F93"/>
  <c r="F94"/>
  <c r="BF141"/>
  <c r="BF144"/>
  <c r="BF151"/>
  <c r="BF155"/>
  <c r="BF156"/>
  <c r="BF157"/>
  <c r="BF160"/>
  <c r="BF163"/>
  <c r="BF166"/>
  <c r="BF169"/>
  <c r="BF172"/>
  <c r="BF173"/>
  <c r="BF174"/>
  <c r="BF177"/>
  <c r="BF186"/>
  <c r="BF189"/>
  <c r="BF192"/>
  <c r="BF195"/>
  <c r="BF197"/>
  <c r="BF202"/>
  <c r="BF205"/>
  <c r="J91"/>
  <c r="J93"/>
  <c r="J94"/>
  <c r="BF134"/>
  <c r="BF138"/>
  <c r="BF148"/>
  <c r="BF161"/>
  <c r="BF176"/>
  <c r="BF178"/>
  <c r="BF181"/>
  <c r="BF184"/>
  <c r="BF200"/>
  <c i="3" r="J93"/>
  <c r="F94"/>
  <c r="E118"/>
  <c r="F126"/>
  <c r="BF137"/>
  <c r="BF147"/>
  <c r="BF154"/>
  <c r="BF161"/>
  <c r="BF165"/>
  <c r="BF182"/>
  <c r="BF184"/>
  <c r="BF189"/>
  <c r="J91"/>
  <c r="J94"/>
  <c r="BF133"/>
  <c r="BF140"/>
  <c r="BF143"/>
  <c r="BF150"/>
  <c r="BF155"/>
  <c r="BF156"/>
  <c r="BF159"/>
  <c r="BF164"/>
  <c r="BF168"/>
  <c r="BF169"/>
  <c r="BF170"/>
  <c r="BF171"/>
  <c r="BF173"/>
  <c r="BF176"/>
  <c r="BF179"/>
  <c r="BF187"/>
  <c r="BF192"/>
  <c i="2" r="J91"/>
  <c r="F93"/>
  <c r="F94"/>
  <c r="E118"/>
  <c r="J127"/>
  <c r="BF137"/>
  <c r="BF140"/>
  <c r="BF143"/>
  <c r="BF154"/>
  <c r="BF155"/>
  <c r="BF156"/>
  <c r="BF158"/>
  <c r="BF163"/>
  <c r="BF169"/>
  <c r="BF170"/>
  <c r="BF179"/>
  <c r="BF182"/>
  <c r="BF187"/>
  <c r="BF189"/>
  <c r="BF192"/>
  <c r="J93"/>
  <c r="BF133"/>
  <c r="BF147"/>
  <c r="BF150"/>
  <c r="BF160"/>
  <c r="BF166"/>
  <c r="BF171"/>
  <c r="BF173"/>
  <c r="BF176"/>
  <c r="BF184"/>
  <c r="F37"/>
  <c i="1" r="BB96"/>
  <c i="2" r="F38"/>
  <c i="1" r="BC96"/>
  <c r="AS94"/>
  <c i="3" r="J35"/>
  <c i="1" r="AV97"/>
  <c i="3" r="F38"/>
  <c i="1" r="BC97"/>
  <c i="4" r="J35"/>
  <c i="1" r="AV98"/>
  <c i="4" r="F35"/>
  <c i="1" r="AZ98"/>
  <c i="4" r="F38"/>
  <c i="1" r="BC98"/>
  <c i="5" r="J35"/>
  <c i="1" r="AV99"/>
  <c i="5" r="F38"/>
  <c i="1" r="BC99"/>
  <c i="6" r="J35"/>
  <c i="1" r="AV100"/>
  <c i="6" r="F35"/>
  <c i="1" r="AZ100"/>
  <c i="6" r="F38"/>
  <c i="1" r="BC100"/>
  <c i="7" r="F35"/>
  <c i="1" r="AZ101"/>
  <c i="7" r="F37"/>
  <c i="1" r="BB101"/>
  <c i="7" r="F39"/>
  <c i="1" r="BD101"/>
  <c i="8" r="F33"/>
  <c i="1" r="AZ102"/>
  <c i="8" r="F35"/>
  <c i="1" r="BB102"/>
  <c i="8" r="F37"/>
  <c i="1" r="BD102"/>
  <c i="9" r="F36"/>
  <c i="1" r="BC103"/>
  <c i="9" r="F33"/>
  <c i="1" r="AZ103"/>
  <c i="9" r="F37"/>
  <c i="1" r="BD103"/>
  <c i="2" r="J35"/>
  <c i="1" r="AV96"/>
  <c i="2" r="F35"/>
  <c i="1" r="AZ96"/>
  <c i="2" r="F39"/>
  <c i="1" r="BD96"/>
  <c i="3" r="F35"/>
  <c i="1" r="AZ97"/>
  <c i="3" r="F37"/>
  <c i="1" r="BB97"/>
  <c i="3" r="F39"/>
  <c i="1" r="BD97"/>
  <c i="4" r="F37"/>
  <c i="1" r="BB98"/>
  <c i="4" r="F39"/>
  <c i="1" r="BD98"/>
  <c i="5" r="F35"/>
  <c i="1" r="AZ99"/>
  <c i="5" r="F37"/>
  <c i="1" r="BB99"/>
  <c i="5" r="F39"/>
  <c i="1" r="BD99"/>
  <c i="6" r="F37"/>
  <c i="1" r="BB100"/>
  <c i="6" r="F39"/>
  <c i="1" r="BD100"/>
  <c i="7" r="J35"/>
  <c i="1" r="AV101"/>
  <c i="7" r="F38"/>
  <c i="1" r="BC101"/>
  <c i="8" r="J33"/>
  <c i="1" r="AV102"/>
  <c i="8" r="F36"/>
  <c i="1" r="BC102"/>
  <c i="9" r="J33"/>
  <c i="1" r="AV103"/>
  <c i="9" r="F35"/>
  <c i="1" r="BB103"/>
  <c i="9" l="1" r="P129"/>
  <c r="P125"/>
  <c i="1" r="AU103"/>
  <c i="5" r="R161"/>
  <c r="R130"/>
  <c i="3" r="T162"/>
  <c r="T130"/>
  <c i="9" r="R129"/>
  <c r="R125"/>
  <c i="8" r="T122"/>
  <c r="T121"/>
  <c i="7" r="P127"/>
  <c i="1" r="AU101"/>
  <c i="6" r="R140"/>
  <c i="5" r="P161"/>
  <c r="P130"/>
  <c i="1" r="AU99"/>
  <c i="4" r="R164"/>
  <c r="R131"/>
  <c i="3" r="P162"/>
  <c r="P130"/>
  <c i="1" r="AU97"/>
  <c i="9" r="T129"/>
  <c r="T125"/>
  <c i="8" r="R122"/>
  <c r="R121"/>
  <c i="7" r="R127"/>
  <c i="6" r="T140"/>
  <c r="T126"/>
  <c i="4" r="T164"/>
  <c r="T131"/>
  <c i="3" r="R162"/>
  <c r="R130"/>
  <c i="7" r="T127"/>
  <c i="6" r="P140"/>
  <c r="P126"/>
  <c i="1" r="AU100"/>
  <c i="6" r="R126"/>
  <c i="5" r="T161"/>
  <c r="T130"/>
  <c i="4" r="P164"/>
  <c r="P131"/>
  <c i="1" r="AU98"/>
  <c i="2" r="R161"/>
  <c r="R130"/>
  <c r="P161"/>
  <c r="P130"/>
  <c i="1" r="AU96"/>
  <c i="2" r="BK131"/>
  <c r="J131"/>
  <c r="J99"/>
  <c r="BK161"/>
  <c r="J161"/>
  <c r="J105"/>
  <c i="3" r="BK131"/>
  <c r="J131"/>
  <c r="J99"/>
  <c i="4" r="BK164"/>
  <c r="J164"/>
  <c r="J105"/>
  <c i="9" r="BK126"/>
  <c r="J126"/>
  <c r="J97"/>
  <c r="BK129"/>
  <c r="J129"/>
  <c r="J99"/>
  <c i="3" r="BK162"/>
  <c r="J162"/>
  <c r="J105"/>
  <c i="4" r="BK132"/>
  <c r="J132"/>
  <c r="J99"/>
  <c i="5" r="BK131"/>
  <c r="J131"/>
  <c r="J99"/>
  <c r="BK161"/>
  <c r="J161"/>
  <c r="J105"/>
  <c i="6" r="BK127"/>
  <c r="J127"/>
  <c r="J99"/>
  <c r="BK140"/>
  <c r="J140"/>
  <c r="J102"/>
  <c i="7" r="BK129"/>
  <c r="J129"/>
  <c r="J100"/>
  <c r="BK133"/>
  <c r="J133"/>
  <c r="J102"/>
  <c r="BK140"/>
  <c r="J140"/>
  <c r="J104"/>
  <c i="8" r="BK122"/>
  <c r="J122"/>
  <c r="J97"/>
  <c i="2" r="F36"/>
  <c i="1" r="BA96"/>
  <c i="2" r="J36"/>
  <c i="1" r="AW96"/>
  <c r="AT96"/>
  <c i="3" r="J36"/>
  <c i="1" r="AW97"/>
  <c r="AT97"/>
  <c i="3" r="F36"/>
  <c i="1" r="BA97"/>
  <c i="4" r="F36"/>
  <c i="1" r="BA98"/>
  <c i="4" r="J36"/>
  <c i="1" r="AW98"/>
  <c r="AT98"/>
  <c i="5" r="J36"/>
  <c i="1" r="AW99"/>
  <c r="AT99"/>
  <c i="5" r="F36"/>
  <c i="1" r="BA99"/>
  <c i="6" r="F36"/>
  <c i="1" r="BA100"/>
  <c i="6" r="J36"/>
  <c i="1" r="AW100"/>
  <c r="AT100"/>
  <c i="7" r="F36"/>
  <c i="1" r="BA101"/>
  <c i="7" r="J36"/>
  <c i="1" r="AW101"/>
  <c r="AT101"/>
  <c r="BD95"/>
  <c r="BC95"/>
  <c r="AY95"/>
  <c r="AZ95"/>
  <c r="BB95"/>
  <c r="AX95"/>
  <c i="8" r="J34"/>
  <c i="1" r="AW102"/>
  <c r="AT102"/>
  <c i="8" r="F34"/>
  <c i="1" r="BA102"/>
  <c i="9" r="J34"/>
  <c i="1" r="AW103"/>
  <c r="AT103"/>
  <c i="9" r="F34"/>
  <c i="1" r="BA103"/>
  <c i="2" l="1" r="BK130"/>
  <c r="J130"/>
  <c r="J98"/>
  <c i="3" r="BK130"/>
  <c r="J130"/>
  <c r="J98"/>
  <c i="4" r="BK131"/>
  <c r="J131"/>
  <c r="J98"/>
  <c i="5" r="BK130"/>
  <c r="J130"/>
  <c r="J98"/>
  <c i="9" r="BK125"/>
  <c r="J125"/>
  <c r="J96"/>
  <c i="6" r="BK126"/>
  <c r="J126"/>
  <c r="J98"/>
  <c i="7" r="BK128"/>
  <c r="J128"/>
  <c r="J99"/>
  <c i="8" r="BK121"/>
  <c r="J121"/>
  <c r="J96"/>
  <c i="1" r="AU95"/>
  <c r="AU94"/>
  <c r="AZ94"/>
  <c r="W29"/>
  <c r="BD94"/>
  <c r="W33"/>
  <c r="BA95"/>
  <c r="AW95"/>
  <c r="AV95"/>
  <c r="BC94"/>
  <c r="W32"/>
  <c r="BB94"/>
  <c r="W31"/>
  <c i="7" l="1" r="BK127"/>
  <c r="J127"/>
  <c i="1" r="AV94"/>
  <c r="AK29"/>
  <c i="9" r="J30"/>
  <c i="1" r="AG103"/>
  <c i="5" r="J32"/>
  <c i="1" r="AG99"/>
  <c i="8" r="J30"/>
  <c i="1" r="AG102"/>
  <c i="7" r="J32"/>
  <c i="1" r="AG101"/>
  <c i="6" r="J32"/>
  <c i="1" r="AG100"/>
  <c i="2" r="J32"/>
  <c i="1" r="AG96"/>
  <c i="3" r="J32"/>
  <c i="1" r="AG97"/>
  <c i="4" r="J32"/>
  <c i="1" r="AG98"/>
  <c r="AT95"/>
  <c r="BA94"/>
  <c r="W30"/>
  <c r="AY94"/>
  <c r="AX94"/>
  <c i="6" l="1" r="J41"/>
  <c i="2" r="J41"/>
  <c i="7" r="J41"/>
  <c r="J98"/>
  <c i="3" r="J41"/>
  <c i="9" r="J39"/>
  <c i="8" r="J39"/>
  <c i="4" r="J41"/>
  <c i="5" r="J41"/>
  <c i="1" r="AN96"/>
  <c r="AN97"/>
  <c r="AN98"/>
  <c r="AN99"/>
  <c r="AN100"/>
  <c r="AN101"/>
  <c r="AN102"/>
  <c r="AN103"/>
  <c r="AG95"/>
  <c r="AG94"/>
  <c r="AK26"/>
  <c r="AW94"/>
  <c r="AK30"/>
  <c r="AK35"/>
  <c l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<sst xmlns="http://schemas.openxmlformats.org/spreadsheetml/2006/main">
  <si>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</si>
  <si>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</si>
  <si>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</si>
  <si>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</si>
  <si>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</si>
  <si>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{9b8f56e5-cca9-4e84-9348-e3d94f447c14}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</si>
  <si>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</si>
  <si>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</si>
  <si>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</si>
  <si>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</si>
  <si>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</si>
  <si>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</si>
  <si>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</si>
  <si>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</si>
  <si>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014/2025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</si>
  <si>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</si>
  <si>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</si>
  <si>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společných rozvodů vodovodu, kanalizace</t>
  </si>
  <si>
    <t>KSO:</t>
  </si>
  <si>
    <t>CC-CZ:</t>
  </si>
  <si>
    <t>Místo:</t>
  </si>
  <si>
    <t>LESNÍ 619, 289 23 MILOVICE</t>
  </si>
  <si>
    <t>Datum:</t>
  </si>
  <si>
    <t>28. 2. 2025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</si>
  <si>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</si>
  <si>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</si>
  <si>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</si>
  <si>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</si>
  <si>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</si>
  <si>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</si>
  <si>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</si>
  <si>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</si>
  <si>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</si>
  <si>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</si>
  <si>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</si>
  <si>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</si>
  <si>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</si>
  <si>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</si>
  <si>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</si>
  <si>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</si>
  <si>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</si>
  <si>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</si>
  <si>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</si>
  <si>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</si>
  <si>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</si>
  <si>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</si>
  <si>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</si>
  <si>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</si>
  <si>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</si>
  <si>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</si>
  <si>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</si>
  <si>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</si>
  <si>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</si>
  <si>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</si>
  <si>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</si>
  <si>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</si>
  <si>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</si>
  <si>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</si>
  <si>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</si>
  <si>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</si>
  <si>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</si>
  <si>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</si>
  <si>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</si>
  <si>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</si>
  <si>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</si>
  <si>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</si>
  <si>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</si>
  <si>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</si>
  <si>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</si>
  <si>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</si>
  <si>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</si>
  <si>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</si>
  <si>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</si>
  <si>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</si>
  <si>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</si>
  <si>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</si>
  <si>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</si>
  <si>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</si>
  <si>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</si>
  <si>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014A</t>
  </si>
  <si>
    <t>Stavební práce</t>
  </si>
  <si>
    <t>STA</t>
  </si>
  <si>
    <t>1</t>
  </si>
  <si>
    <t>{7a40b927-2d0d-430a-a096-99f0cfba03ac}</t>
  </si>
  <si>
    <t>/</t>
  </si>
  <si>
    <t>WC - samostatné WC kombi - kpl35</t>
  </si>
  <si>
    <t>Soupis</t>
  </si>
  <si>
    <t>2</t>
  </si>
  <si>
    <t>{5c5d9203-3ac2-4372-a0e8-7eecc4798b83}</t>
  </si>
  <si>
    <t>WC - závěsné WC na instalačním modulu - kpl2</t>
  </si>
  <si>
    <t>{3db58be3-c255-45a5-8e21-d48259deddf8}</t>
  </si>
  <si>
    <t>3</t>
  </si>
  <si>
    <t>WC - samostatné WC kombi + SDK - kpl2</t>
  </si>
  <si>
    <t>{43fb36a2-a9e0-463f-91cd-8964dc2e183d}</t>
  </si>
  <si>
    <t>4</t>
  </si>
  <si>
    <t>Výlevka 1.NP - kpl1</t>
  </si>
  <si>
    <t>{bc3d8bb6-2de4-4a65-b8c2-af490d6e8724}</t>
  </si>
  <si>
    <t>5</t>
  </si>
  <si>
    <t>Podhled - 1NP - kpl1</t>
  </si>
  <si>
    <t>{7be6d510-7605-4d98-8429-a0f4a1483ad8}</t>
  </si>
  <si>
    <t>6</t>
  </si>
  <si>
    <t>Ostaatní práce a dodávky</t>
  </si>
  <si>
    <t>{9e0d7533-5a6b-4bbf-b480-2ca81ae1572b}</t>
  </si>
  <si>
    <t>014B</t>
  </si>
  <si>
    <t>Kanalizace</t>
  </si>
  <si>
    <t>{c3c6e8fd-3296-4ddb-9093-dcc728dbb27b}</t>
  </si>
  <si>
    <t>014C</t>
  </si>
  <si>
    <t>Vodovod</t>
  </si>
  <si>
    <t>{00e7f9b7-7b53-4637-8044-d5661eb9e435}</t>
  </si>
  <si>
    <t>KRYCÍ LIST SOUPISU PRACÍ</t>
  </si>
  <si>
    <t>Objekt:</t>
  </si>
  <si>
    <t>014A - Stavební práce</t>
  </si>
  <si>
    <t>Soupis:</t>
  </si>
  <si>
    <t>1 - WC - samostatné WC kombi - kpl35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</si>
  <si>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</si>
  <si>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</si>
  <si>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</si>
  <si>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</si>
  <si>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</si>
  <si>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</si>
  <si>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</si>
  <si>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</si>
  <si>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</si>
  <si>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99 - Přesun hmot a manipulace se sutí</t>
  </si>
  <si>
    <t xml:space="preserve">    998 - Přesun hmot</t>
  </si>
  <si>
    <t>PSV - Práce a dodávky PSV</t>
  </si>
  <si>
    <t xml:space="preserve">    725 - Zdravotechnika - zařizovací předměty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</si>
  <si>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</si>
  <si>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</si>
  <si>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</si>
  <si>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</si>
  <si>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</si>
  <si>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</si>
  <si>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</si>
  <si>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</si>
  <si>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</si>
  <si>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</si>
  <si>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</si>
  <si>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</si>
  <si>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</si>
  <si>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</si>
  <si>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</si>
  <si>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</si>
  <si>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</si>
  <si>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</si>
  <si>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Svislé a kompletní konstrukce</t>
  </si>
  <si>
    <t>K</t>
  </si>
  <si>
    <t>342272245</t>
  </si>
  <si>
    <t>Příčka z pórobetonových hladkých tvárnic na tenkovrstvou maltu tl 150 mm</t>
  </si>
  <si>
    <t>m2</t>
  </si>
  <si>
    <t>CS ÚRS 2025 01</t>
  </si>
  <si>
    <t>-1835636786</t>
  </si>
  <si>
    <t>VV</t>
  </si>
  <si>
    <t>"dodávka a montáž porobetonové/cihelné příčky do 150mm tl." 5*35</t>
  </si>
  <si>
    <t>Součet</t>
  </si>
  <si>
    <t>Úpravy povrchů, podlahy a osazování výplní</t>
  </si>
  <si>
    <t>612131121</t>
  </si>
  <si>
    <t>Penetrační disperzní nátěr vnitřních stěn nanášený ručně</t>
  </si>
  <si>
    <t>77707491</t>
  </si>
  <si>
    <t>"Oprava vápen.omítek stěn - štukových s použitím suché maltové směsi" 7*35</t>
  </si>
  <si>
    <t>612311121</t>
  </si>
  <si>
    <t>Vápenná omítka hladká jednovrstvá vnitřních stěn nanášená ručně</t>
  </si>
  <si>
    <t>1750795675</t>
  </si>
  <si>
    <t>612311131</t>
  </si>
  <si>
    <t>Vápenný štuk vnitřních stěn tloušťky do 3 mm</t>
  </si>
  <si>
    <t>1394873151</t>
  </si>
  <si>
    <t>9</t>
  </si>
  <si>
    <t>Ostatní konstrukce a práce, bourání</t>
  </si>
  <si>
    <t>962086111</t>
  </si>
  <si>
    <t>Bourání pórobetonových příček nebo přizdívek tl přes 100 do 150 mm</t>
  </si>
  <si>
    <t>1503110003</t>
  </si>
  <si>
    <t>"demontáž porobetonové/cihelné příčky do 150mm tl."5*35</t>
  </si>
  <si>
    <t>978059541</t>
  </si>
  <si>
    <t>Odsekání a odebrání obkladů stěn z vnitřních obkládaček plochy přes 1 m2</t>
  </si>
  <si>
    <t>-1758886481</t>
  </si>
  <si>
    <t>"demontáž obkladů do výšky 1,6m"3*35</t>
  </si>
  <si>
    <t>99</t>
  </si>
  <si>
    <t>Přesun hmot a manipulace se sutí</t>
  </si>
  <si>
    <t>7</t>
  </si>
  <si>
    <t>997013155</t>
  </si>
  <si>
    <t>Vnitrostaveništní doprava suti a vybouraných hmot pro budovy v přes 15 do 18 m s omezením mechanizace</t>
  </si>
  <si>
    <t>t</t>
  </si>
  <si>
    <t>-1100392573</t>
  </si>
  <si>
    <t>8</t>
  </si>
  <si>
    <t>997013501</t>
  </si>
  <si>
    <t>Odvoz suti a vybouraných hmot na skládku nebo meziskládku do 1 km se složením</t>
  </si>
  <si>
    <t>1531235101</t>
  </si>
  <si>
    <t>997013509</t>
  </si>
  <si>
    <t>Příplatek k odvozu suti a vybouraných hmot na skládku ZKD 1 km přes 1 km</t>
  </si>
  <si>
    <t>-1035757534</t>
  </si>
  <si>
    <t>30,737*20</t>
  </si>
  <si>
    <t>10</t>
  </si>
  <si>
    <t>997013631</t>
  </si>
  <si>
    <t>Poplatek za uložení na skládce (skládkovné) stavebního odpadu směsného kód odpadu 17 09 04</t>
  </si>
  <si>
    <t>-1608349848</t>
  </si>
  <si>
    <t>998</t>
  </si>
  <si>
    <t>Přesun hmot</t>
  </si>
  <si>
    <t>11</t>
  </si>
  <si>
    <t>998012043</t>
  </si>
  <si>
    <t>Přesun hmot pro budovy monolitické s omezením mechanizace pro budovy v přes 12 do 24 m</t>
  </si>
  <si>
    <t>-2089631627</t>
  </si>
  <si>
    <t>PSV</t>
  </si>
  <si>
    <t>Práce a dodávky PSV</t>
  </si>
  <si>
    <t>725</t>
  </si>
  <si>
    <t>Zdravotechnika - zařizovací předměty</t>
  </si>
  <si>
    <t>725110814</t>
  </si>
  <si>
    <t>Demontáž klozetu Kombi</t>
  </si>
  <si>
    <t>soubor</t>
  </si>
  <si>
    <t>16</t>
  </si>
  <si>
    <t>-1146806606</t>
  </si>
  <si>
    <t>"demontáž samostatně stojícího WC" 35</t>
  </si>
  <si>
    <t>13</t>
  </si>
  <si>
    <t>725112001</t>
  </si>
  <si>
    <t>Klozet keramický standardní samostatně stojící s hlubokým splachováním odpad vodorovný</t>
  </si>
  <si>
    <t>-1264843613</t>
  </si>
  <si>
    <t>"montáž a dodávka samostatně stojícího WC" 1*35</t>
  </si>
  <si>
    <t>14</t>
  </si>
  <si>
    <t>725119131</t>
  </si>
  <si>
    <t>Montáž klozetových sedátek standardních</t>
  </si>
  <si>
    <t>kus</t>
  </si>
  <si>
    <t>-975859835</t>
  </si>
  <si>
    <t>15</t>
  </si>
  <si>
    <t>M</t>
  </si>
  <si>
    <t>55167394</t>
  </si>
  <si>
    <t>sedátko klozetové duroplastové bílé antibakteriální</t>
  </si>
  <si>
    <t>32</t>
  </si>
  <si>
    <t>-553676792</t>
  </si>
  <si>
    <t>998725313</t>
  </si>
  <si>
    <t>Přesun hmot procentní pro zařizovací předměty ruční v objektech v přes 12 do 24 m</t>
  </si>
  <si>
    <t>%</t>
  </si>
  <si>
    <t>1870760318</t>
  </si>
  <si>
    <t>781</t>
  </si>
  <si>
    <t>Dokončovací práce - obklady</t>
  </si>
  <si>
    <t>17</t>
  </si>
  <si>
    <t>781111011</t>
  </si>
  <si>
    <t>Ometení (oprášení) stěny při přípravě podkladu</t>
  </si>
  <si>
    <t>62362318</t>
  </si>
  <si>
    <t>"dodávka a montáž obkladů do výšky 1,6m" 3*35</t>
  </si>
  <si>
    <t>18</t>
  </si>
  <si>
    <t>781121011</t>
  </si>
  <si>
    <t>Nátěr penetrační na stěnu</t>
  </si>
  <si>
    <t>-2000347018</t>
  </si>
  <si>
    <t>19</t>
  </si>
  <si>
    <t>781472214</t>
  </si>
  <si>
    <t>Montáž obkladů keramických hladkých lepených cementovým flexibilním lepidlem přes 4 do 6 ks/m2</t>
  </si>
  <si>
    <t>-2115405011</t>
  </si>
  <si>
    <t>20</t>
  </si>
  <si>
    <t>59761707</t>
  </si>
  <si>
    <t>obklad keramický nemrazuvzdorný povrch hladký/lesklý tl do 10mm přes 4 do 6ks/m2 (dle výběru investora)</t>
  </si>
  <si>
    <t>1605068355</t>
  </si>
  <si>
    <t>105*1,15 'Přepočtené koeficientem množství</t>
  </si>
  <si>
    <t>781495211</t>
  </si>
  <si>
    <t>Čištění vnitřních ploch stěn po provedení obkladu chemickými prostředky</t>
  </si>
  <si>
    <t>-1109628438</t>
  </si>
  <si>
    <t>22</t>
  </si>
  <si>
    <t>998781313</t>
  </si>
  <si>
    <t>Přesun hmot procentní pro obklady keramické ruční v objektech v přes 12 do 24 m</t>
  </si>
  <si>
    <t>851132552</t>
  </si>
  <si>
    <t>784</t>
  </si>
  <si>
    <t>Dokončovací práce - malby a tapety</t>
  </si>
  <si>
    <t>23</t>
  </si>
  <si>
    <t>784181101</t>
  </si>
  <si>
    <t>Základní akrylátová jednonásobná bezbarvá penetrace podkladu v místnostech v do 3,80 m</t>
  </si>
  <si>
    <t>-468081876</t>
  </si>
  <si>
    <t xml:space="preserve">"Penetrace podkladu"  7*35</t>
  </si>
  <si>
    <t>24</t>
  </si>
  <si>
    <t>784221101</t>
  </si>
  <si>
    <t>Dvojnásobné bílé malby ze směsí za sucha dobře otěruvzdorných v místnostech do 3,80 m</t>
  </si>
  <si>
    <t>565210230</t>
  </si>
  <si>
    <t>"Malba Remal standard, bílá, bez penetr.,2 x " 7*35</t>
  </si>
  <si>
    <t>2 - WC - závěsné WC na instalačním modulu - kpl2</t>
  </si>
  <si>
    <t>-662111171</t>
  </si>
  <si>
    <t>"dodávka a montáž porobetonové/cihelné příčky do 150mm tl." 5*2</t>
  </si>
  <si>
    <t>516621968</t>
  </si>
  <si>
    <t>"Oprava vápen.omítek stěn - štukových s použitím suché maltové směsi" 7*2</t>
  </si>
  <si>
    <t>1418110157</t>
  </si>
  <si>
    <t>-1153298204</t>
  </si>
  <si>
    <t>1576287401</t>
  </si>
  <si>
    <t>"demontáž porobetonové/cihelné příčky do 150mm tl."5*2</t>
  </si>
  <si>
    <t>-1733829742</t>
  </si>
  <si>
    <t>"demontáž obkladů do výšky 1,6m"3*2</t>
  </si>
  <si>
    <t>516257020</t>
  </si>
  <si>
    <t>1166405969</t>
  </si>
  <si>
    <t>-1989754886</t>
  </si>
  <si>
    <t>1,812*20</t>
  </si>
  <si>
    <t>159759528</t>
  </si>
  <si>
    <t>-918373304</t>
  </si>
  <si>
    <t>725110813</t>
  </si>
  <si>
    <t xml:space="preserve">Demontáž  WC-modul</t>
  </si>
  <si>
    <t>-797996122</t>
  </si>
  <si>
    <t>-951980829</t>
  </si>
  <si>
    <t>"montáž a dodávka samostatně stojícího WC" 2</t>
  </si>
  <si>
    <t>725112022.LFN</t>
  </si>
  <si>
    <t>Klozet keramický závěsný na nosné stěny odpad vodorovný</t>
  </si>
  <si>
    <t>362294930</t>
  </si>
  <si>
    <t>-1378913034</t>
  </si>
  <si>
    <t>-1792080059</t>
  </si>
  <si>
    <t>-1479729084</t>
  </si>
  <si>
    <t>1657702327</t>
  </si>
  <si>
    <t>"dodávka a montáž obkladů do výšky 1,6m" 3*2</t>
  </si>
  <si>
    <t>445970486</t>
  </si>
  <si>
    <t>1417474482</t>
  </si>
  <si>
    <t>814351620</t>
  </si>
  <si>
    <t>6*1,15 'Přepočtené koeficientem množství</t>
  </si>
  <si>
    <t>1943595570</t>
  </si>
  <si>
    <t>1541946241</t>
  </si>
  <si>
    <t>135612841</t>
  </si>
  <si>
    <t xml:space="preserve">"Penetrace podkladu"  7*2</t>
  </si>
  <si>
    <t>25</t>
  </si>
  <si>
    <t>-195263163</t>
  </si>
  <si>
    <t>"Malba Remal standard, bílá, bez penetr.,2 x " 7*2</t>
  </si>
  <si>
    <t>3 - WC - samostatné WC kombi + SDK - kpl2</t>
  </si>
  <si>
    <t xml:space="preserve">    763 - Konstrukce suché výstavby</t>
  </si>
  <si>
    <t>-1923433922</t>
  </si>
  <si>
    <t>1782093682</t>
  </si>
  <si>
    <t>-939531190</t>
  </si>
  <si>
    <t>1084259930</t>
  </si>
  <si>
    <t>2042553670</t>
  </si>
  <si>
    <t>-1429109110</t>
  </si>
  <si>
    <t>671740389</t>
  </si>
  <si>
    <t>-485173147</t>
  </si>
  <si>
    <t>504638666</t>
  </si>
  <si>
    <t>2,101*20</t>
  </si>
  <si>
    <t>-1736375807</t>
  </si>
  <si>
    <t>997013812</t>
  </si>
  <si>
    <t>Poplatek za uložení na skládce (skládkovné) stavebního odpadu na bázi sádry kód odpadu 17 08 02</t>
  </si>
  <si>
    <t>1174508289</t>
  </si>
  <si>
    <t>-1319956259</t>
  </si>
  <si>
    <t>280980045</t>
  </si>
  <si>
    <t>"demontáž samostatně stojícího WC" 2</t>
  </si>
  <si>
    <t>117856416</t>
  </si>
  <si>
    <t>1632944317</t>
  </si>
  <si>
    <t>-1544386288</t>
  </si>
  <si>
    <t>-1093479739</t>
  </si>
  <si>
    <t>763</t>
  </si>
  <si>
    <t>Konstrukce suché výstavby</t>
  </si>
  <si>
    <t>763131714</t>
  </si>
  <si>
    <t>SDK podhled základní penetrační nátěr</t>
  </si>
  <si>
    <t>1426326117</t>
  </si>
  <si>
    <t>763131771</t>
  </si>
  <si>
    <t>Příplatek k SDK podhledu za rovinnost kvality Q3</t>
  </si>
  <si>
    <t>-91375488</t>
  </si>
  <si>
    <t>763131831</t>
  </si>
  <si>
    <t>Demontáž SDK podhledu s jednovrstvou nosnou kcí z ocelových profilů opláštění jednoduché</t>
  </si>
  <si>
    <t>-113048834</t>
  </si>
  <si>
    <t>"demontáž SDK podhledu/stěn" 10*2</t>
  </si>
  <si>
    <t>763132241</t>
  </si>
  <si>
    <t>SDK podhled samostatný požární předěl 1xDF 12,5 mm bez TI EI 15 dvouvrstvá spodní kce CD+UD</t>
  </si>
  <si>
    <t>-652742670</t>
  </si>
  <si>
    <t>"demontáž SDK podhledu/stěn"8*2</t>
  </si>
  <si>
    <t>998763513</t>
  </si>
  <si>
    <t>Přesun hmot procentní pro konstrukce montované z desek ruční v objektech v přes 12 do 24 m</t>
  </si>
  <si>
    <t>1163474489</t>
  </si>
  <si>
    <t>-2119413691</t>
  </si>
  <si>
    <t>-401984114</t>
  </si>
  <si>
    <t>32708293</t>
  </si>
  <si>
    <t>26</t>
  </si>
  <si>
    <t>-497985452</t>
  </si>
  <si>
    <t>27</t>
  </si>
  <si>
    <t>-1987987938</t>
  </si>
  <si>
    <t>28</t>
  </si>
  <si>
    <t>-438996142</t>
  </si>
  <si>
    <t>29</t>
  </si>
  <si>
    <t>-1979998818</t>
  </si>
  <si>
    <t>30</t>
  </si>
  <si>
    <t>-2113697954</t>
  </si>
  <si>
    <t>4 - Výlevka 1.NP - kpl1</t>
  </si>
  <si>
    <t>-459348972</t>
  </si>
  <si>
    <t>"dodávka a montáž porobetonové/cihelné příčky do 150mm tl." 5</t>
  </si>
  <si>
    <t>-1694521431</t>
  </si>
  <si>
    <t>"Oprava vápen.omítek stěn - štukových s použitím suché maltové směsi" 7</t>
  </si>
  <si>
    <t>34969253</t>
  </si>
  <si>
    <t>2057699194</t>
  </si>
  <si>
    <t>1052878769</t>
  </si>
  <si>
    <t>"demontáž porobetonové/cihelné příčky do 150mm tl."5</t>
  </si>
  <si>
    <t>-303338249</t>
  </si>
  <si>
    <t>"demontáž obkladů do výšky 1,6m"3</t>
  </si>
  <si>
    <t>1218487543</t>
  </si>
  <si>
    <t>-364167967</t>
  </si>
  <si>
    <t>-196905049</t>
  </si>
  <si>
    <t>0,879*20</t>
  </si>
  <si>
    <t>1137814572</t>
  </si>
  <si>
    <t>1426575634</t>
  </si>
  <si>
    <t>725330820</t>
  </si>
  <si>
    <t>Demontáž výlevka diturvitová</t>
  </si>
  <si>
    <t>819940246</t>
  </si>
  <si>
    <t>725331112</t>
  </si>
  <si>
    <t>Výlevka bez výtokových armatur keramická se sklopnou plastovou mřížkou závěsná výšky 500 mm</t>
  </si>
  <si>
    <t>743272074</t>
  </si>
  <si>
    <t>264871785</t>
  </si>
  <si>
    <t>-1238790410</t>
  </si>
  <si>
    <t>"dodávka a montáž obkladů do výšky 1,6m" 3</t>
  </si>
  <si>
    <t>1755103507</t>
  </si>
  <si>
    <t>-519497805</t>
  </si>
  <si>
    <t>-1751814431</t>
  </si>
  <si>
    <t>3*1,15 'Přepočtené koeficientem množství</t>
  </si>
  <si>
    <t>498248872</t>
  </si>
  <si>
    <t>1680925192</t>
  </si>
  <si>
    <t>-206049070</t>
  </si>
  <si>
    <t xml:space="preserve">"Penetrace podkladu"  7</t>
  </si>
  <si>
    <t>-1729966809</t>
  </si>
  <si>
    <t>"Malba Remal standard, bílá, bez penetr.,2 x " 7</t>
  </si>
  <si>
    <t>5 - Podhled - 1NP - kpl1</t>
  </si>
  <si>
    <t>2040929083</t>
  </si>
  <si>
    <t>"Oprava vápen.omítek stěn - štukových s použitím suché maltové směsi" 25</t>
  </si>
  <si>
    <t>2125614216</t>
  </si>
  <si>
    <t>"Oprava vápen.omítek stěn - štukových s použitím suché maltové směsi"25</t>
  </si>
  <si>
    <t>-200169937</t>
  </si>
  <si>
    <t>-249448579</t>
  </si>
  <si>
    <t>763135811</t>
  </si>
  <si>
    <t>Demontáž podhledu sádrokartonového kazetového na roštu viditelném</t>
  </si>
  <si>
    <t>-1955258184</t>
  </si>
  <si>
    <t>"demontáž kazetového podhledu - chodba" 93</t>
  </si>
  <si>
    <t>-1226375352</t>
  </si>
  <si>
    <t>"demontáž SDK podhledu"20</t>
  </si>
  <si>
    <t>1234206782</t>
  </si>
  <si>
    <t>2019138835</t>
  </si>
  <si>
    <t>-423699453</t>
  </si>
  <si>
    <t>763431001</t>
  </si>
  <si>
    <t>Montáž minerálního podhledu s vyjímatelnými panely vel. do 0,36 m2 na zavěšený viditelný rošt</t>
  </si>
  <si>
    <t>1286729433</t>
  </si>
  <si>
    <t>63126473</t>
  </si>
  <si>
    <t>panel akustický technický povrch velice porézní skelná tkanina hrana zatřená skrytá a rovná αw=0,90 viditelný rastr v jednom směru š 24mm 600x600mm bílý tl 20mm</t>
  </si>
  <si>
    <t>-618941033</t>
  </si>
  <si>
    <t>793817527</t>
  </si>
  <si>
    <t>-2028082724</t>
  </si>
  <si>
    <t>"Penetrace podkladu"275</t>
  </si>
  <si>
    <t>2056380775</t>
  </si>
  <si>
    <t>"Malba Remal standard, bílá, bez penetr.,2 x " 275</t>
  </si>
  <si>
    <t>6 - Ostaatní práce a dodávky</t>
  </si>
  <si>
    <t xml:space="preserve">    997 - Doprava suti a vybouraných hmot</t>
  </si>
  <si>
    <t xml:space="preserve">      9 - Ostatní konstrukce a práce, bourání</t>
  </si>
  <si>
    <t xml:space="preserve">    767 - Konstrukce zámečnické</t>
  </si>
  <si>
    <t>VRN - Vedlejší rozpočtové náklady</t>
  </si>
  <si>
    <t xml:space="preserve">    VRN9 - Ostatní náklady</t>
  </si>
  <si>
    <t>997</t>
  </si>
  <si>
    <t>Doprava suti a vybouraných hmot</t>
  </si>
  <si>
    <t>952901111</t>
  </si>
  <si>
    <t>Vyčištění budov bytové a občanské výstavby při výšce podlaží do 4 m</t>
  </si>
  <si>
    <t>1994575454</t>
  </si>
  <si>
    <t>952902021</t>
  </si>
  <si>
    <t>Čištění budov zametení hladkých podlah</t>
  </si>
  <si>
    <t>-2022351700</t>
  </si>
  <si>
    <t>767</t>
  </si>
  <si>
    <t>Konstrukce zámečnické</t>
  </si>
  <si>
    <t>767646411</t>
  </si>
  <si>
    <t>Montáž revizních dveří a dvířek jednokřídlových s rámem plochy do 0,5 m2</t>
  </si>
  <si>
    <t>94632730</t>
  </si>
  <si>
    <t>"Revizní instalační dvířka pro bytové uzávěry a vodoměry min. 450x450mm" 0,45*0,45*40</t>
  </si>
  <si>
    <t>56245705</t>
  </si>
  <si>
    <t>dvířka revizní 450x450 bílá</t>
  </si>
  <si>
    <t>1956452766</t>
  </si>
  <si>
    <t>998767313</t>
  </si>
  <si>
    <t>Přesun hmot procentní pro zámečnické konstrukce ruční v objektech v přes 12 do 24 m</t>
  </si>
  <si>
    <t>-1478916897</t>
  </si>
  <si>
    <t>VRN</t>
  </si>
  <si>
    <t>Vedlejší rozpočtové náklady</t>
  </si>
  <si>
    <t>VRN9</t>
  </si>
  <si>
    <t>Ostatní náklady</t>
  </si>
  <si>
    <t>091002000</t>
  </si>
  <si>
    <t>Náhradní dodávka pitné vody pomocí cisterny</t>
  </si>
  <si>
    <t>kpl</t>
  </si>
  <si>
    <t>1024</t>
  </si>
  <si>
    <t>2134016071</t>
  </si>
  <si>
    <t>094002000</t>
  </si>
  <si>
    <t>Sanitární kontejner WC muži + ženy</t>
  </si>
  <si>
    <t>279689201</t>
  </si>
  <si>
    <t>014B - Kanalizace</t>
  </si>
  <si>
    <t xml:space="preserve">    721 - Zdravotechnika - vnitřní kanalizace</t>
  </si>
  <si>
    <t xml:space="preserve">    736 - Ostatní konstrukce a práce</t>
  </si>
  <si>
    <t xml:space="preserve">    OST - Ostatní</t>
  </si>
  <si>
    <t>HZS - Hodinové zúčtovací sazby</t>
  </si>
  <si>
    <t>721</t>
  </si>
  <si>
    <t>Zdravotechnika - vnitřní kanalizace</t>
  </si>
  <si>
    <t>721171809</t>
  </si>
  <si>
    <t>Demontáž potrubí kanalizační hrdlové do DN125 - demontáž, včetně tvarovek</t>
  </si>
  <si>
    <t>m</t>
  </si>
  <si>
    <t>2078473724</t>
  </si>
  <si>
    <t>721171915</t>
  </si>
  <si>
    <t>Potrubí z PP propojení potrubí - přechod pro dopojení ventilační hlavice</t>
  </si>
  <si>
    <t>1262539622</t>
  </si>
  <si>
    <t>733190801</t>
  </si>
  <si>
    <t xml:space="preserve">Demontáž kotevního materiálu </t>
  </si>
  <si>
    <t>1233375807</t>
  </si>
  <si>
    <t>"kanalizace"1</t>
  </si>
  <si>
    <t>721174025.OSM</t>
  </si>
  <si>
    <t>Potrubí kanalizační odpadní HT-Systém DN 110</t>
  </si>
  <si>
    <t>-31435158</t>
  </si>
  <si>
    <t>877260310</t>
  </si>
  <si>
    <t>Montáž tvarovek na kanalizačním potrubí PVC trub HT DN 100</t>
  </si>
  <si>
    <t>72414696</t>
  </si>
  <si>
    <t>28615566</t>
  </si>
  <si>
    <t>odbočka HTEA úhel 67° DN 110/50</t>
  </si>
  <si>
    <t>-701369574</t>
  </si>
  <si>
    <t>28615588</t>
  </si>
  <si>
    <t xml:space="preserve">odbočka HTEPK 110/110/75 - 67° </t>
  </si>
  <si>
    <t>958600256</t>
  </si>
  <si>
    <t>" HTEPK 110/110/75 - 67° - pravá"13</t>
  </si>
  <si>
    <t>28615589</t>
  </si>
  <si>
    <t>odbočka HTDA úhel 67° DN 110/110</t>
  </si>
  <si>
    <t>-1266173477</t>
  </si>
  <si>
    <t>28615590</t>
  </si>
  <si>
    <t>odbočka HTDA úhel 67° DN 110/110/110</t>
  </si>
  <si>
    <t>-895910481</t>
  </si>
  <si>
    <t>OSM.115600</t>
  </si>
  <si>
    <t>HTRE čistící tvarovka DN110</t>
  </si>
  <si>
    <t>-1855719320</t>
  </si>
  <si>
    <t>55161857</t>
  </si>
  <si>
    <t>přechod z plastových trub na litinové (bez hrdel) DN 110</t>
  </si>
  <si>
    <t>-1301654195</t>
  </si>
  <si>
    <t>28615691</t>
  </si>
  <si>
    <t>zátka hrdlová odpadní HTM DN 110</t>
  </si>
  <si>
    <t>877526273</t>
  </si>
  <si>
    <t>PLB.CROA700</t>
  </si>
  <si>
    <t>HTR Redukce 110/75</t>
  </si>
  <si>
    <t>1143476319</t>
  </si>
  <si>
    <t>OSM.115120</t>
  </si>
  <si>
    <t>HTB koleno110/45st</t>
  </si>
  <si>
    <t>1503917684</t>
  </si>
  <si>
    <t>721290111</t>
  </si>
  <si>
    <t>Zkouška těsnosti potrubí kanalizace DN do 125</t>
  </si>
  <si>
    <t>1266706319</t>
  </si>
  <si>
    <t>733141110</t>
  </si>
  <si>
    <t>Kotevní materiál</t>
  </si>
  <si>
    <t>-106100484</t>
  </si>
  <si>
    <t>998721313</t>
  </si>
  <si>
    <t>Přesun hmot procentní pro vnitřní kanalizaci ruční v objektech v přes 12 do 24 m</t>
  </si>
  <si>
    <t>-1784475467</t>
  </si>
  <si>
    <t>736</t>
  </si>
  <si>
    <t>Ostatní konstrukce a práce</t>
  </si>
  <si>
    <t>013254001</t>
  </si>
  <si>
    <t>Předávací dokumentace (protokoly o zkouškách, certifikáty a prohlášení o shodě aj.)</t>
  </si>
  <si>
    <t>-2024295478</t>
  </si>
  <si>
    <t>736/1</t>
  </si>
  <si>
    <t>Štítky a označení potrubí</t>
  </si>
  <si>
    <t>-2045895556</t>
  </si>
  <si>
    <t>736/2</t>
  </si>
  <si>
    <t>Ostatní drobný a pomocný materiál</t>
  </si>
  <si>
    <t>74495659</t>
  </si>
  <si>
    <t>736/4</t>
  </si>
  <si>
    <t>Průzkumy a měření, případné doplňující průzkumy</t>
  </si>
  <si>
    <t>-1096894683</t>
  </si>
  <si>
    <t>736/5</t>
  </si>
  <si>
    <t>Zajištění provozních řádů a manuálů vč. požární ochrany</t>
  </si>
  <si>
    <t>1084311068</t>
  </si>
  <si>
    <t>736/6</t>
  </si>
  <si>
    <t>Koordinace a součnnost s ostatními profesemi</t>
  </si>
  <si>
    <t>-523017686</t>
  </si>
  <si>
    <t>736/7</t>
  </si>
  <si>
    <t>Požární těsnění a tmely</t>
  </si>
  <si>
    <t>176903730</t>
  </si>
  <si>
    <t>736/9</t>
  </si>
  <si>
    <t>Školení a zácvik personálu</t>
  </si>
  <si>
    <t>388660086</t>
  </si>
  <si>
    <t>-1780365625</t>
  </si>
  <si>
    <t>997013215</t>
  </si>
  <si>
    <t xml:space="preserve">Vnitrostaveništní doprava suti a vybouraných hmot pro budovy v  do 18 m ručně</t>
  </si>
  <si>
    <t>584646857</t>
  </si>
  <si>
    <t>584802551</t>
  </si>
  <si>
    <t>1960701462</t>
  </si>
  <si>
    <t>1,65*20</t>
  </si>
  <si>
    <t>-567903418</t>
  </si>
  <si>
    <t>31</t>
  </si>
  <si>
    <t>997221612</t>
  </si>
  <si>
    <t>Nakládání vybouraných hmot na dopravní prostředky pro vodorovnou dopravu</t>
  </si>
  <si>
    <t>-1906024556</t>
  </si>
  <si>
    <t>OST</t>
  </si>
  <si>
    <t>Ostatní</t>
  </si>
  <si>
    <t>013254000</t>
  </si>
  <si>
    <t>Dokumentace skutečného provedení stavby</t>
  </si>
  <si>
    <t>-1166895897</t>
  </si>
  <si>
    <t>33</t>
  </si>
  <si>
    <t>0258</t>
  </si>
  <si>
    <t>512</t>
  </si>
  <si>
    <t>-1309612637</t>
  </si>
  <si>
    <t>HZS</t>
  </si>
  <si>
    <t>Hodinové zúčtovací sazby</t>
  </si>
  <si>
    <t>34</t>
  </si>
  <si>
    <t>HZS1302</t>
  </si>
  <si>
    <t>Stavební přípomoce</t>
  </si>
  <si>
    <t>hod</t>
  </si>
  <si>
    <t>1828571699</t>
  </si>
  <si>
    <t>014C - Vodovod</t>
  </si>
  <si>
    <t xml:space="preserve">    722 - Zdravotechnika - vnitřní vodovod</t>
  </si>
  <si>
    <t xml:space="preserve">    732 - Ústřední vytápění - strojovny</t>
  </si>
  <si>
    <t xml:space="preserve">    734 - Ústřední vytápění - armatury</t>
  </si>
  <si>
    <t>949101111</t>
  </si>
  <si>
    <t>Lešení pomocné pro objekty pozemních staveb s lešeňovou podlahou v do 1,9 m zatížení do 150 kg/m2</t>
  </si>
  <si>
    <t>37278709</t>
  </si>
  <si>
    <t>722</t>
  </si>
  <si>
    <t>Zdravotechnika - vnitřní vodovod</t>
  </si>
  <si>
    <t>722130801</t>
  </si>
  <si>
    <t>Demontáž potrubí ocelové pozinkované závitové DN do 25</t>
  </si>
  <si>
    <t>-2146470243</t>
  </si>
  <si>
    <t xml:space="preserve">"potrubí  do d25mm - demontáž, včetně armatur a tvarovek - ležaté potrubí" 75</t>
  </si>
  <si>
    <t xml:space="preserve">"potrubí  do DN25 - demontáž, včetně armatur a tvarovek - stoupací potrubí"250</t>
  </si>
  <si>
    <t>722130803</t>
  </si>
  <si>
    <t>Demontáž potrubí ocelové pozinkované závitové DN do 50</t>
  </si>
  <si>
    <t>-2102879489</t>
  </si>
  <si>
    <t>"potrubí do DN50 - demontáž, včetně armatur a tvarovek - ležaté potrubí"115</t>
  </si>
  <si>
    <t>"potrubí do DN50 - demontáž, včetně armatur a tvarovek - stoupací potrubí"180</t>
  </si>
  <si>
    <t>"potrubí do DN50 - demontáž, včetně armatur a tvarovek - požární vodovod"70</t>
  </si>
  <si>
    <t>722130805</t>
  </si>
  <si>
    <t>Demontáž potrubí ocelové pozinkované závitové DN do 80</t>
  </si>
  <si>
    <t>110972500</t>
  </si>
  <si>
    <t>"potrubí do DN75 - demontáž, včetně armatur a tvarovek - ležaté potrubí"55</t>
  </si>
  <si>
    <t>722181851</t>
  </si>
  <si>
    <t>Demontáž tepelné izolace z trub D do 45</t>
  </si>
  <si>
    <t>-1188616354</t>
  </si>
  <si>
    <t>"tepelné izolace na potrubí do DN25 - demontáž - stoupací potrubí"250</t>
  </si>
  <si>
    <t>"tepelné izolace na potrubí do d25mm - demontáž - ležaté potrubí"75</t>
  </si>
  <si>
    <t>722181852</t>
  </si>
  <si>
    <t>Demontáž tepelné izolace z trub D přes 45 do 89</t>
  </si>
  <si>
    <t>492920781</t>
  </si>
  <si>
    <t>"tepelné izolace na potrubí do DN50 - demontáž - ležaté potrubí"115</t>
  </si>
  <si>
    <t>"tepelné izolace na potrubí do DN50 - demontáž - stoupací potrubí"180</t>
  </si>
  <si>
    <t>"tepelné izolace na potrubí do DN80 - demontáž - ležaté potrubí"55</t>
  </si>
  <si>
    <t>722210932/R</t>
  </si>
  <si>
    <t>Hydrantové skříně C52 - demontáž včetně výstroje</t>
  </si>
  <si>
    <t>-792947252</t>
  </si>
  <si>
    <t>-359574499</t>
  </si>
  <si>
    <t>"vodovod"1</t>
  </si>
  <si>
    <t>"požární vodovod"1</t>
  </si>
  <si>
    <t>732493810</t>
  </si>
  <si>
    <t>Demontáž zařízení posilovací stanice CS 400R</t>
  </si>
  <si>
    <t>-738947127</t>
  </si>
  <si>
    <t>722232061</t>
  </si>
  <si>
    <t>Kulový kohout vypouštěcí DN15</t>
  </si>
  <si>
    <t>525474309</t>
  </si>
  <si>
    <t>"rozvod vody"18</t>
  </si>
  <si>
    <t>"kulový kohout vypouštěcí DN15- požární voda"2</t>
  </si>
  <si>
    <t>722232043</t>
  </si>
  <si>
    <t>Kulový kohout uzavírací pákový DN15, závitový</t>
  </si>
  <si>
    <t>1105047585</t>
  </si>
  <si>
    <t>722232044</t>
  </si>
  <si>
    <t>Kulový kohout uzavírací pákový DN20, závitový</t>
  </si>
  <si>
    <t>67013448</t>
  </si>
  <si>
    <t>722232046</t>
  </si>
  <si>
    <t>Kulový kohout uzavírací pákový DN32, závitový</t>
  </si>
  <si>
    <t>1738530732</t>
  </si>
  <si>
    <t>722232048</t>
  </si>
  <si>
    <t>Kohout kohout uzavírací pákový DN50, závitový</t>
  </si>
  <si>
    <t>957279978</t>
  </si>
  <si>
    <t>722231076</t>
  </si>
  <si>
    <t xml:space="preserve">Zpětný ventil DN40  - požární voda</t>
  </si>
  <si>
    <t>357142801</t>
  </si>
  <si>
    <t>722230105</t>
  </si>
  <si>
    <t>Kulový kohout uzavírací DN40 - požární vodovod</t>
  </si>
  <si>
    <t>-619800332</t>
  </si>
  <si>
    <t>722220151</t>
  </si>
  <si>
    <t>Připojovací protišroubení PPR k armaturám DN15</t>
  </si>
  <si>
    <t>1552950940</t>
  </si>
  <si>
    <t>"rozvod vody"72</t>
  </si>
  <si>
    <t>"požární voda"2</t>
  </si>
  <si>
    <t>722220152</t>
  </si>
  <si>
    <t>Připojovací protišroubení PPR k armaturám DN20</t>
  </si>
  <si>
    <t>447946703</t>
  </si>
  <si>
    <t>722220153</t>
  </si>
  <si>
    <t>Připojovací protišroubení PPR k armaturám DN32</t>
  </si>
  <si>
    <t>251094744</t>
  </si>
  <si>
    <t>722220162</t>
  </si>
  <si>
    <t>Připojovací protišroubení k armaturám DN40 - požární voda</t>
  </si>
  <si>
    <t>894677743</t>
  </si>
  <si>
    <t>722220155</t>
  </si>
  <si>
    <t>připojovací protišroubení PPR k armaturám DN50</t>
  </si>
  <si>
    <t>-611291986</t>
  </si>
  <si>
    <t>722263205</t>
  </si>
  <si>
    <t>Vodoměr DN15 Qn = 1,5m3/h - studená voda</t>
  </si>
  <si>
    <t>371136951</t>
  </si>
  <si>
    <t>722270101</t>
  </si>
  <si>
    <t>Vodoměr DN15 Qn = 1,5m3/h - teplá voda</t>
  </si>
  <si>
    <t>153912269</t>
  </si>
  <si>
    <t>722229101</t>
  </si>
  <si>
    <t>Montáž vodovodních armatur ostatní typ</t>
  </si>
  <si>
    <t>1447325341</t>
  </si>
  <si>
    <t>PPL.56010301</t>
  </si>
  <si>
    <t>připojovací protišroubení vodoměrové plombovatelné DN15</t>
  </si>
  <si>
    <t>-703790768</t>
  </si>
  <si>
    <t>722250133</t>
  </si>
  <si>
    <t>Hydrantový systém s tvarově stálou hadicí D 25 x 30 m celoplechový s podpůrnou konstrukcí</t>
  </si>
  <si>
    <t>-311253886</t>
  </si>
  <si>
    <t>722175002</t>
  </si>
  <si>
    <t>Potrubí PP-RCT PN22 - 20x2,3mm</t>
  </si>
  <si>
    <t>-1755527604</t>
  </si>
  <si>
    <t>"potrubí PP-RCT PN22 - teplá voda "60+40+100</t>
  </si>
  <si>
    <t>"potrubí PP-RCT EVO PN22 - studená voda - 20x2,3mm"40</t>
  </si>
  <si>
    <t>722175003</t>
  </si>
  <si>
    <t>Potrubí vodovodní plastové PP-RCT svar polyfúze D 25x3,5 mm</t>
  </si>
  <si>
    <t>550515824</t>
  </si>
  <si>
    <t>"potrubí PP-RCT PN22 - teplá voda "15+35</t>
  </si>
  <si>
    <t>"potrubí PP-RCT EVO PN22 - studená voda - 25x2,8mm"35</t>
  </si>
  <si>
    <t>722175004</t>
  </si>
  <si>
    <t>Potrubí vodovodní plastové PP-RCT svar polyfúze D 32x3,6 mm</t>
  </si>
  <si>
    <t>1098121359</t>
  </si>
  <si>
    <t>"potrubí PP-RCT PN22 - studená voda"60</t>
  </si>
  <si>
    <t>"potrubí PP-RCT BASALT PN22 - teplá voda - 32x3,6mm"60</t>
  </si>
  <si>
    <t>722175005</t>
  </si>
  <si>
    <t>Potrubí vodovodní plastové PP-RCT svar polyfúze D 40x5,5 mm</t>
  </si>
  <si>
    <t>2120721946</t>
  </si>
  <si>
    <t>"potrubí PP-RCT PN22 - studená voda"45+30</t>
  </si>
  <si>
    <t>"potrubí PP-RCT PN22 - teplá voda"45+30</t>
  </si>
  <si>
    <t>722175006</t>
  </si>
  <si>
    <t>Potrubí vodovodní plastové PP-RCT svar polyfúze D 50x6,9 mm</t>
  </si>
  <si>
    <t>-1482148327</t>
  </si>
  <si>
    <t>"potrubí PP-RCT PN22 - studená voda" 5</t>
  </si>
  <si>
    <t>"potrubí PP-RCT PN22 - teplá voda"20</t>
  </si>
  <si>
    <t>722175007</t>
  </si>
  <si>
    <t>Potrubí vodovodní plastové PP-RCT svar polyfúze D 63x8,6 mm</t>
  </si>
  <si>
    <t>-1631004360</t>
  </si>
  <si>
    <t>"potrubí PP-RCT PN22 - studená voda"35</t>
  </si>
  <si>
    <t>722174072</t>
  </si>
  <si>
    <t>Potrubí vodovodní plastové kompenzační smyčka PP-RCT PN 22 D 20x3,4 mm</t>
  </si>
  <si>
    <t>-231188333</t>
  </si>
  <si>
    <t>"kompenzační smyčka PP-RCT PN22"3+12</t>
  </si>
  <si>
    <t>722174073</t>
  </si>
  <si>
    <t>Potrubí vodovodní kompenzační smyčka PP-RCT PN22 D 25x4,2 mm</t>
  </si>
  <si>
    <t>-794492778</t>
  </si>
  <si>
    <t>"kompenzační smyčka PP-RCT PN22 "1</t>
  </si>
  <si>
    <t>35</t>
  </si>
  <si>
    <t>722174074</t>
  </si>
  <si>
    <t>Potrubí vodovodní kompenzační smyčka PP-RCT PN22 D 32x5,4 mm</t>
  </si>
  <si>
    <t>-1412550777</t>
  </si>
  <si>
    <t>"kompenzační smyčka PP-RCT PN22"18</t>
  </si>
  <si>
    <t>36</t>
  </si>
  <si>
    <t>722174075</t>
  </si>
  <si>
    <t>Potrubí vodovodní kompenzační smyčka PP-RCT PN22 D 40x6,7 mm</t>
  </si>
  <si>
    <t>-352568861</t>
  </si>
  <si>
    <t>"kompenzační smyčka PP-RCT PN22"1</t>
  </si>
  <si>
    <t>37</t>
  </si>
  <si>
    <t>722130233</t>
  </si>
  <si>
    <t>Potrubí vodovodní potrubí ocelové FeZn DN 25</t>
  </si>
  <si>
    <t>-1514986526</t>
  </si>
  <si>
    <t>"potrubí ocelové FeZn - požární vodovod"8</t>
  </si>
  <si>
    <t>38</t>
  </si>
  <si>
    <t>722130234</t>
  </si>
  <si>
    <t>Potrubí vodovodní potrubí ocelové FeZn DN 32</t>
  </si>
  <si>
    <t>-1618923203</t>
  </si>
  <si>
    <t>"potrubí ocelové FeZn - požární vodovod"14</t>
  </si>
  <si>
    <t>39</t>
  </si>
  <si>
    <t>722130235</t>
  </si>
  <si>
    <t xml:space="preserve">Potrubí vodovodní potrubí ocelové FeZn  DN 40</t>
  </si>
  <si>
    <t>1476981872</t>
  </si>
  <si>
    <t>"potrubí ocelové FeZn - požární vodovod"60</t>
  </si>
  <si>
    <t>40</t>
  </si>
  <si>
    <t>722190902/R</t>
  </si>
  <si>
    <t>Napojení na stávající potrubí</t>
  </si>
  <si>
    <t>1497513172</t>
  </si>
  <si>
    <t>41</t>
  </si>
  <si>
    <t>722290226</t>
  </si>
  <si>
    <t>Zkouška těsnosti vodovodního potrubí ocelového DN do 50</t>
  </si>
  <si>
    <t>2100177233</t>
  </si>
  <si>
    <t>42</t>
  </si>
  <si>
    <t>722290246</t>
  </si>
  <si>
    <t>Zkouška těsnosti vodovodního potrubí plastového DN do 63</t>
  </si>
  <si>
    <t>-2029143416</t>
  </si>
  <si>
    <t>43</t>
  </si>
  <si>
    <t>722290234</t>
  </si>
  <si>
    <t>Proplach a dezinfekce vodovodního potrubí DN do 80</t>
  </si>
  <si>
    <t>504402013</t>
  </si>
  <si>
    <t>44</t>
  </si>
  <si>
    <t>722181221</t>
  </si>
  <si>
    <t>Ochrana vodovodního potrubí přilepenými termoizolačními trubicemi z PE tl přes 6 do 9 mm DN do 22 mm</t>
  </si>
  <si>
    <t>1279132988</t>
  </si>
  <si>
    <t>"izolace dle vyhlášky 193/2007Sb. pro potrubí PP-RCT PN22"240</t>
  </si>
  <si>
    <t>45</t>
  </si>
  <si>
    <t>722181222</t>
  </si>
  <si>
    <t>Ochrana vodovodního potrubí přilepenými termoizolačními trubicemi z PE tl přes 6 do 9 mm DN přes 22 do 45 mm</t>
  </si>
  <si>
    <t>-67371541</t>
  </si>
  <si>
    <t xml:space="preserve">"izolace dle vyhlášky 193/2007Sb. pro potrubí PP-RCT PN22  DN25"85</t>
  </si>
  <si>
    <t xml:space="preserve">"izolace dle vyhlášky 193/2007Sb. pro potrubí PP-RCT PN22  DN32"120</t>
  </si>
  <si>
    <t>"izolace dle vyhlášky 193/2007Sb. pro potrubí PP-RCT PN22 DN40"150</t>
  </si>
  <si>
    <t>46</t>
  </si>
  <si>
    <t>722181223</t>
  </si>
  <si>
    <t>Ochrana vodovodního potrubí přilepenými termoizolačními trubicemi z PE tl přes 6 do 9 mm DN přes 45 do 63 mm</t>
  </si>
  <si>
    <t>-514965119</t>
  </si>
  <si>
    <t xml:space="preserve">"izolace dle vyhlášky 193/2007Sb. pro potrubí PP-RCT PN22  DN50"25</t>
  </si>
  <si>
    <t xml:space="preserve">"izolace dle vyhlášky 193/2007Sb. pro potrubí PP-RCT PN22  DN63"55</t>
  </si>
  <si>
    <t>47</t>
  </si>
  <si>
    <t>722181232</t>
  </si>
  <si>
    <t>Ochrana vodovodního potrubí přilepenými termoizolačními trubicemi z PE tl přes 9 do 13 mm DN přes 22 do 45 mm</t>
  </si>
  <si>
    <t>1895299560</t>
  </si>
  <si>
    <t>"návleková izolace proti rosení pro potrubí DN25 požární voda"9</t>
  </si>
  <si>
    <t>"návleková izolace proti rosení pro potrubí DN32 požární voda"12</t>
  </si>
  <si>
    <t>"návleková izolace proti rosení pro potrubí DN40 požární voda"88</t>
  </si>
  <si>
    <t>48</t>
  </si>
  <si>
    <t>722181242</t>
  </si>
  <si>
    <t xml:space="preserve">Ochrana vodovodního potrubí přilepenými termoizolačními trubicemi z PE tl  do 20 mm DN přes 22 do 45 mm</t>
  </si>
  <si>
    <t>-388069632</t>
  </si>
  <si>
    <t>"návleková izolace proti rosení pro potrubí DN40 "36</t>
  </si>
  <si>
    <t>49</t>
  </si>
  <si>
    <t>998722313</t>
  </si>
  <si>
    <t>Přesun hmot procentní pro vnitřní vodovod ruční v objektech v do 24 m</t>
  </si>
  <si>
    <t>1821127147</t>
  </si>
  <si>
    <t>732</t>
  </si>
  <si>
    <t>Ústřední vytápění - strojovny</t>
  </si>
  <si>
    <t>50</t>
  </si>
  <si>
    <t>732420921/r</t>
  </si>
  <si>
    <t>Demontáž a opětovná montáž čerpadla</t>
  </si>
  <si>
    <t>1315121357</t>
  </si>
  <si>
    <t>51</t>
  </si>
  <si>
    <t>732421203.GRS</t>
  </si>
  <si>
    <t>Čerpadlo teplovodní mokroběžné závitové cirkulační ALPHA2 25-60N DN 25 výtlak do 6,0 m průtok 3,0 m3/h pro TUV vč.protišroubení</t>
  </si>
  <si>
    <t>547406011</t>
  </si>
  <si>
    <t>P</t>
  </si>
  <si>
    <t>Poznámka k položce:_x000d_
- zajišťuje správce kotelny</t>
  </si>
  <si>
    <t>52</t>
  </si>
  <si>
    <t>734261407</t>
  </si>
  <si>
    <t>Připojovací protišroubení čerpadlové DN25</t>
  </si>
  <si>
    <t>-1596420934</t>
  </si>
  <si>
    <t>53</t>
  </si>
  <si>
    <t>998732202</t>
  </si>
  <si>
    <t>Přesun hmot procentní pro strojovny v objektech v přes 6 do 12 m</t>
  </si>
  <si>
    <t>1371829657</t>
  </si>
  <si>
    <t>734</t>
  </si>
  <si>
    <t>Ústřední vytápění - armatury</t>
  </si>
  <si>
    <t>54</t>
  </si>
  <si>
    <t>734220111</t>
  </si>
  <si>
    <t xml:space="preserve">Vyvažovací ventil DN15, kvs=1,27m3/h, včetně měřících vsuvek a vypouštění, měření na sedle  ( PN25/120°C) </t>
  </si>
  <si>
    <t>-1550426241</t>
  </si>
  <si>
    <t>55</t>
  </si>
  <si>
    <t>734220121</t>
  </si>
  <si>
    <t xml:space="preserve">Vyvažovací ventil DN15, kvs=2,56m3/h, včetně měřících vsuvek a vypouštění, měření na sedle  ( PN25/120°C)</t>
  </si>
  <si>
    <t>-1277287168</t>
  </si>
  <si>
    <t>56</t>
  </si>
  <si>
    <t>998734311</t>
  </si>
  <si>
    <t>Přesun hmot procentní pro armatury ruční v objektech v do 6 m</t>
  </si>
  <si>
    <t>-649446984</t>
  </si>
  <si>
    <t>57</t>
  </si>
  <si>
    <t>1593919254</t>
  </si>
  <si>
    <t>58</t>
  </si>
  <si>
    <t>384495220</t>
  </si>
  <si>
    <t>59</t>
  </si>
  <si>
    <t>733390300</t>
  </si>
  <si>
    <t>Vypuštění, napuštění a odvzdušnění systému</t>
  </si>
  <si>
    <t>-970319411</t>
  </si>
  <si>
    <t>60</t>
  </si>
  <si>
    <t>1732485374</t>
  </si>
  <si>
    <t>61</t>
  </si>
  <si>
    <t>-2005259885</t>
  </si>
  <si>
    <t>62</t>
  </si>
  <si>
    <t>-1009004651</t>
  </si>
  <si>
    <t>63</t>
  </si>
  <si>
    <t>-1098994646</t>
  </si>
  <si>
    <t>64</t>
  </si>
  <si>
    <t>576171718</t>
  </si>
  <si>
    <t>65</t>
  </si>
  <si>
    <t>328369769</t>
  </si>
  <si>
    <t>66</t>
  </si>
  <si>
    <t>736/8</t>
  </si>
  <si>
    <t>Hydronické vyvážení cirkulace dle Vyhlášky 193/2007 Sb.</t>
  </si>
  <si>
    <t>-47592103</t>
  </si>
  <si>
    <t>67</t>
  </si>
  <si>
    <t>-1083871061</t>
  </si>
  <si>
    <t>68</t>
  </si>
  <si>
    <t>2033661745</t>
  </si>
  <si>
    <t>69</t>
  </si>
  <si>
    <t>997013214</t>
  </si>
  <si>
    <t>Vnitrostaveništní doprava suti a vybouraných hmot pro budovy v do 15 m ručně</t>
  </si>
  <si>
    <t>-680863729</t>
  </si>
  <si>
    <t>70</t>
  </si>
  <si>
    <t>-7399005</t>
  </si>
  <si>
    <t>71</t>
  </si>
  <si>
    <t>555824740</t>
  </si>
  <si>
    <t>3,958*20</t>
  </si>
  <si>
    <t>72</t>
  </si>
  <si>
    <t>-1158788573</t>
  </si>
  <si>
    <t>73</t>
  </si>
  <si>
    <t>-1901629452</t>
  </si>
  <si>
    <t>74</t>
  </si>
  <si>
    <t>1920109290</t>
  </si>
  <si>
    <t>75</t>
  </si>
  <si>
    <t>-1118877236</t>
  </si>
  <si>
    <t>76</t>
  </si>
  <si>
    <t>-1363856401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</si>
</sst>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8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014/2025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Rekonstrukce společných rozvodů vodovodu, kanalizace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LESNÍ 619, 289 23 MILOVICE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28. 2. 2025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ROUND(AG95+AG102+AG103,2)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ROUND(AS95+AS102+AS103,2)</f>
        <v>0</v>
      </c>
      <c r="AT94" s="113">
        <f>ROUND(SUM(AV94:AW94),2)</f>
        <v>0</v>
      </c>
      <c r="AU94" s="114">
        <f>ROUND(AU95+AU102+AU103,5)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ROUND(AZ95+AZ102+AZ103,2)</f>
        <v>0</v>
      </c>
      <c r="BA94" s="113">
        <f>ROUND(BA95+BA102+BA103,2)</f>
        <v>0</v>
      </c>
      <c r="BB94" s="113">
        <f>ROUND(BB95+BB102+BB103,2)</f>
        <v>0</v>
      </c>
      <c r="BC94" s="113">
        <f>ROUND(BC95+BC102+BC103,2)</f>
        <v>0</v>
      </c>
      <c r="BD94" s="115">
        <f>ROUND(BD95+BD102+BD103,2)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7"/>
      <c r="B95" s="118"/>
      <c r="C95" s="119"/>
      <c r="D95" s="120" t="s">
        <v>79</v>
      </c>
      <c r="E95" s="120"/>
      <c r="F95" s="120"/>
      <c r="G95" s="120"/>
      <c r="H95" s="120"/>
      <c r="I95" s="121"/>
      <c r="J95" s="120" t="s">
        <v>80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ROUND(SUM(AG96:AG101),2)</f>
        <v>0</v>
      </c>
      <c r="AH95" s="121"/>
      <c r="AI95" s="121"/>
      <c r="AJ95" s="121"/>
      <c r="AK95" s="121"/>
      <c r="AL95" s="121"/>
      <c r="AM95" s="121"/>
      <c r="AN95" s="123">
        <f>SUM(AG95,AT95)</f>
        <v>0</v>
      </c>
      <c r="AO95" s="121"/>
      <c r="AP95" s="121"/>
      <c r="AQ95" s="124" t="s">
        <v>81</v>
      </c>
      <c r="AR95" s="125"/>
      <c r="AS95" s="126">
        <f>ROUND(SUM(AS96:AS101),2)</f>
        <v>0</v>
      </c>
      <c r="AT95" s="127">
        <f>ROUND(SUM(AV95:AW95),2)</f>
        <v>0</v>
      </c>
      <c r="AU95" s="128">
        <f>ROUND(SUM(AU96:AU101),5)</f>
        <v>0</v>
      </c>
      <c r="AV95" s="127">
        <f>ROUND(AZ95*L29,2)</f>
        <v>0</v>
      </c>
      <c r="AW95" s="127">
        <f>ROUND(BA95*L30,2)</f>
        <v>0</v>
      </c>
      <c r="AX95" s="127">
        <f>ROUND(BB95*L29,2)</f>
        <v>0</v>
      </c>
      <c r="AY95" s="127">
        <f>ROUND(BC95*L30,2)</f>
        <v>0</v>
      </c>
      <c r="AZ95" s="127">
        <f>ROUND(SUM(AZ96:AZ101),2)</f>
        <v>0</v>
      </c>
      <c r="BA95" s="127">
        <f>ROUND(SUM(BA96:BA101),2)</f>
        <v>0</v>
      </c>
      <c r="BB95" s="127">
        <f>ROUND(SUM(BB96:BB101),2)</f>
        <v>0</v>
      </c>
      <c r="BC95" s="127">
        <f>ROUND(SUM(BC96:BC101),2)</f>
        <v>0</v>
      </c>
      <c r="BD95" s="129">
        <f>ROUND(SUM(BD96:BD101),2)</f>
        <v>0</v>
      </c>
      <c r="BE95" s="7"/>
      <c r="BS95" s="130" t="s">
        <v>74</v>
      </c>
      <c r="BT95" s="130" t="s">
        <v>82</v>
      </c>
      <c r="BU95" s="130" t="s">
        <v>76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82</v>
      </c>
    </row>
    <row r="96" s="4" customFormat="1" ht="16.5" customHeight="1">
      <c r="A96" s="131" t="s">
        <v>84</v>
      </c>
      <c r="B96" s="69"/>
      <c r="C96" s="132"/>
      <c r="D96" s="132"/>
      <c r="E96" s="133" t="s">
        <v>82</v>
      </c>
      <c r="F96" s="133"/>
      <c r="G96" s="133"/>
      <c r="H96" s="133"/>
      <c r="I96" s="133"/>
      <c r="J96" s="132"/>
      <c r="K96" s="133" t="s">
        <v>85</v>
      </c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  <c r="AD96" s="133"/>
      <c r="AE96" s="133"/>
      <c r="AF96" s="133"/>
      <c r="AG96" s="134">
        <f>'1 - WC - samostatné WC ko...'!J32</f>
        <v>0</v>
      </c>
      <c r="AH96" s="132"/>
      <c r="AI96" s="132"/>
      <c r="AJ96" s="132"/>
      <c r="AK96" s="132"/>
      <c r="AL96" s="132"/>
      <c r="AM96" s="132"/>
      <c r="AN96" s="134">
        <f>SUM(AG96,AT96)</f>
        <v>0</v>
      </c>
      <c r="AO96" s="132"/>
      <c r="AP96" s="132"/>
      <c r="AQ96" s="135" t="s">
        <v>86</v>
      </c>
      <c r="AR96" s="71"/>
      <c r="AS96" s="136">
        <v>0</v>
      </c>
      <c r="AT96" s="137">
        <f>ROUND(SUM(AV96:AW96),2)</f>
        <v>0</v>
      </c>
      <c r="AU96" s="138">
        <f>'1 - WC - samostatné WC ko...'!P130</f>
        <v>0</v>
      </c>
      <c r="AV96" s="137">
        <f>'1 - WC - samostatné WC ko...'!J35</f>
        <v>0</v>
      </c>
      <c r="AW96" s="137">
        <f>'1 - WC - samostatné WC ko...'!J36</f>
        <v>0</v>
      </c>
      <c r="AX96" s="137">
        <f>'1 - WC - samostatné WC ko...'!J37</f>
        <v>0</v>
      </c>
      <c r="AY96" s="137">
        <f>'1 - WC - samostatné WC ko...'!J38</f>
        <v>0</v>
      </c>
      <c r="AZ96" s="137">
        <f>'1 - WC - samostatné WC ko...'!F35</f>
        <v>0</v>
      </c>
      <c r="BA96" s="137">
        <f>'1 - WC - samostatné WC ko...'!F36</f>
        <v>0</v>
      </c>
      <c r="BB96" s="137">
        <f>'1 - WC - samostatné WC ko...'!F37</f>
        <v>0</v>
      </c>
      <c r="BC96" s="137">
        <f>'1 - WC - samostatné WC ko...'!F38</f>
        <v>0</v>
      </c>
      <c r="BD96" s="139">
        <f>'1 - WC - samostatné WC ko...'!F39</f>
        <v>0</v>
      </c>
      <c r="BE96" s="4"/>
      <c r="BT96" s="140" t="s">
        <v>87</v>
      </c>
      <c r="BV96" s="140" t="s">
        <v>77</v>
      </c>
      <c r="BW96" s="140" t="s">
        <v>88</v>
      </c>
      <c r="BX96" s="140" t="s">
        <v>83</v>
      </c>
      <c r="CL96" s="140" t="s">
        <v>1</v>
      </c>
    </row>
    <row r="97" s="4" customFormat="1" ht="23.25" customHeight="1">
      <c r="A97" s="131" t="s">
        <v>84</v>
      </c>
      <c r="B97" s="69"/>
      <c r="C97" s="132"/>
      <c r="D97" s="132"/>
      <c r="E97" s="133" t="s">
        <v>87</v>
      </c>
      <c r="F97" s="133"/>
      <c r="G97" s="133"/>
      <c r="H97" s="133"/>
      <c r="I97" s="133"/>
      <c r="J97" s="132"/>
      <c r="K97" s="133" t="s">
        <v>89</v>
      </c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  <c r="AD97" s="133"/>
      <c r="AE97" s="133"/>
      <c r="AF97" s="133"/>
      <c r="AG97" s="134">
        <f>'2 - WC - závěsné WC na in...'!J32</f>
        <v>0</v>
      </c>
      <c r="AH97" s="132"/>
      <c r="AI97" s="132"/>
      <c r="AJ97" s="132"/>
      <c r="AK97" s="132"/>
      <c r="AL97" s="132"/>
      <c r="AM97" s="132"/>
      <c r="AN97" s="134">
        <f>SUM(AG97,AT97)</f>
        <v>0</v>
      </c>
      <c r="AO97" s="132"/>
      <c r="AP97" s="132"/>
      <c r="AQ97" s="135" t="s">
        <v>86</v>
      </c>
      <c r="AR97" s="71"/>
      <c r="AS97" s="136">
        <v>0</v>
      </c>
      <c r="AT97" s="137">
        <f>ROUND(SUM(AV97:AW97),2)</f>
        <v>0</v>
      </c>
      <c r="AU97" s="138">
        <f>'2 - WC - závěsné WC na in...'!P130</f>
        <v>0</v>
      </c>
      <c r="AV97" s="137">
        <f>'2 - WC - závěsné WC na in...'!J35</f>
        <v>0</v>
      </c>
      <c r="AW97" s="137">
        <f>'2 - WC - závěsné WC na in...'!J36</f>
        <v>0</v>
      </c>
      <c r="AX97" s="137">
        <f>'2 - WC - závěsné WC na in...'!J37</f>
        <v>0</v>
      </c>
      <c r="AY97" s="137">
        <f>'2 - WC - závěsné WC na in...'!J38</f>
        <v>0</v>
      </c>
      <c r="AZ97" s="137">
        <f>'2 - WC - závěsné WC na in...'!F35</f>
        <v>0</v>
      </c>
      <c r="BA97" s="137">
        <f>'2 - WC - závěsné WC na in...'!F36</f>
        <v>0</v>
      </c>
      <c r="BB97" s="137">
        <f>'2 - WC - závěsné WC na in...'!F37</f>
        <v>0</v>
      </c>
      <c r="BC97" s="137">
        <f>'2 - WC - závěsné WC na in...'!F38</f>
        <v>0</v>
      </c>
      <c r="BD97" s="139">
        <f>'2 - WC - závěsné WC na in...'!F39</f>
        <v>0</v>
      </c>
      <c r="BE97" s="4"/>
      <c r="BT97" s="140" t="s">
        <v>87</v>
      </c>
      <c r="BV97" s="140" t="s">
        <v>77</v>
      </c>
      <c r="BW97" s="140" t="s">
        <v>90</v>
      </c>
      <c r="BX97" s="140" t="s">
        <v>83</v>
      </c>
      <c r="CL97" s="140" t="s">
        <v>1</v>
      </c>
    </row>
    <row r="98" s="4" customFormat="1" ht="23.25" customHeight="1">
      <c r="A98" s="131" t="s">
        <v>84</v>
      </c>
      <c r="B98" s="69"/>
      <c r="C98" s="132"/>
      <c r="D98" s="132"/>
      <c r="E98" s="133" t="s">
        <v>91</v>
      </c>
      <c r="F98" s="133"/>
      <c r="G98" s="133"/>
      <c r="H98" s="133"/>
      <c r="I98" s="133"/>
      <c r="J98" s="132"/>
      <c r="K98" s="133" t="s">
        <v>92</v>
      </c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  <c r="AD98" s="133"/>
      <c r="AE98" s="133"/>
      <c r="AF98" s="133"/>
      <c r="AG98" s="134">
        <f>'3 - WC - samostatné WC ko...'!J32</f>
        <v>0</v>
      </c>
      <c r="AH98" s="132"/>
      <c r="AI98" s="132"/>
      <c r="AJ98" s="132"/>
      <c r="AK98" s="132"/>
      <c r="AL98" s="132"/>
      <c r="AM98" s="132"/>
      <c r="AN98" s="134">
        <f>SUM(AG98,AT98)</f>
        <v>0</v>
      </c>
      <c r="AO98" s="132"/>
      <c r="AP98" s="132"/>
      <c r="AQ98" s="135" t="s">
        <v>86</v>
      </c>
      <c r="AR98" s="71"/>
      <c r="AS98" s="136">
        <v>0</v>
      </c>
      <c r="AT98" s="137">
        <f>ROUND(SUM(AV98:AW98),2)</f>
        <v>0</v>
      </c>
      <c r="AU98" s="138">
        <f>'3 - WC - samostatné WC ko...'!P131</f>
        <v>0</v>
      </c>
      <c r="AV98" s="137">
        <f>'3 - WC - samostatné WC ko...'!J35</f>
        <v>0</v>
      </c>
      <c r="AW98" s="137">
        <f>'3 - WC - samostatné WC ko...'!J36</f>
        <v>0</v>
      </c>
      <c r="AX98" s="137">
        <f>'3 - WC - samostatné WC ko...'!J37</f>
        <v>0</v>
      </c>
      <c r="AY98" s="137">
        <f>'3 - WC - samostatné WC ko...'!J38</f>
        <v>0</v>
      </c>
      <c r="AZ98" s="137">
        <f>'3 - WC - samostatné WC ko...'!F35</f>
        <v>0</v>
      </c>
      <c r="BA98" s="137">
        <f>'3 - WC - samostatné WC ko...'!F36</f>
        <v>0</v>
      </c>
      <c r="BB98" s="137">
        <f>'3 - WC - samostatné WC ko...'!F37</f>
        <v>0</v>
      </c>
      <c r="BC98" s="137">
        <f>'3 - WC - samostatné WC ko...'!F38</f>
        <v>0</v>
      </c>
      <c r="BD98" s="139">
        <f>'3 - WC - samostatné WC ko...'!F39</f>
        <v>0</v>
      </c>
      <c r="BE98" s="4"/>
      <c r="BT98" s="140" t="s">
        <v>87</v>
      </c>
      <c r="BV98" s="140" t="s">
        <v>77</v>
      </c>
      <c r="BW98" s="140" t="s">
        <v>93</v>
      </c>
      <c r="BX98" s="140" t="s">
        <v>83</v>
      </c>
      <c r="CL98" s="140" t="s">
        <v>1</v>
      </c>
    </row>
    <row r="99" s="4" customFormat="1" ht="16.5" customHeight="1">
      <c r="A99" s="131" t="s">
        <v>84</v>
      </c>
      <c r="B99" s="69"/>
      <c r="C99" s="132"/>
      <c r="D99" s="132"/>
      <c r="E99" s="133" t="s">
        <v>94</v>
      </c>
      <c r="F99" s="133"/>
      <c r="G99" s="133"/>
      <c r="H99" s="133"/>
      <c r="I99" s="133"/>
      <c r="J99" s="132"/>
      <c r="K99" s="133" t="s">
        <v>95</v>
      </c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4">
        <f>'4 - Výlevka 1.NP - kpl1'!J32</f>
        <v>0</v>
      </c>
      <c r="AH99" s="132"/>
      <c r="AI99" s="132"/>
      <c r="AJ99" s="132"/>
      <c r="AK99" s="132"/>
      <c r="AL99" s="132"/>
      <c r="AM99" s="132"/>
      <c r="AN99" s="134">
        <f>SUM(AG99,AT99)</f>
        <v>0</v>
      </c>
      <c r="AO99" s="132"/>
      <c r="AP99" s="132"/>
      <c r="AQ99" s="135" t="s">
        <v>86</v>
      </c>
      <c r="AR99" s="71"/>
      <c r="AS99" s="136">
        <v>0</v>
      </c>
      <c r="AT99" s="137">
        <f>ROUND(SUM(AV99:AW99),2)</f>
        <v>0</v>
      </c>
      <c r="AU99" s="138">
        <f>'4 - Výlevka 1.NP - kpl1'!P130</f>
        <v>0</v>
      </c>
      <c r="AV99" s="137">
        <f>'4 - Výlevka 1.NP - kpl1'!J35</f>
        <v>0</v>
      </c>
      <c r="AW99" s="137">
        <f>'4 - Výlevka 1.NP - kpl1'!J36</f>
        <v>0</v>
      </c>
      <c r="AX99" s="137">
        <f>'4 - Výlevka 1.NP - kpl1'!J37</f>
        <v>0</v>
      </c>
      <c r="AY99" s="137">
        <f>'4 - Výlevka 1.NP - kpl1'!J38</f>
        <v>0</v>
      </c>
      <c r="AZ99" s="137">
        <f>'4 - Výlevka 1.NP - kpl1'!F35</f>
        <v>0</v>
      </c>
      <c r="BA99" s="137">
        <f>'4 - Výlevka 1.NP - kpl1'!F36</f>
        <v>0</v>
      </c>
      <c r="BB99" s="137">
        <f>'4 - Výlevka 1.NP - kpl1'!F37</f>
        <v>0</v>
      </c>
      <c r="BC99" s="137">
        <f>'4 - Výlevka 1.NP - kpl1'!F38</f>
        <v>0</v>
      </c>
      <c r="BD99" s="139">
        <f>'4 - Výlevka 1.NP - kpl1'!F39</f>
        <v>0</v>
      </c>
      <c r="BE99" s="4"/>
      <c r="BT99" s="140" t="s">
        <v>87</v>
      </c>
      <c r="BV99" s="140" t="s">
        <v>77</v>
      </c>
      <c r="BW99" s="140" t="s">
        <v>96</v>
      </c>
      <c r="BX99" s="140" t="s">
        <v>83</v>
      </c>
      <c r="CL99" s="140" t="s">
        <v>1</v>
      </c>
    </row>
    <row r="100" s="4" customFormat="1" ht="16.5" customHeight="1">
      <c r="A100" s="131" t="s">
        <v>84</v>
      </c>
      <c r="B100" s="69"/>
      <c r="C100" s="132"/>
      <c r="D100" s="132"/>
      <c r="E100" s="133" t="s">
        <v>97</v>
      </c>
      <c r="F100" s="133"/>
      <c r="G100" s="133"/>
      <c r="H100" s="133"/>
      <c r="I100" s="133"/>
      <c r="J100" s="132"/>
      <c r="K100" s="133" t="s">
        <v>98</v>
      </c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4">
        <f>'5 - Podhled - 1NP - kpl1'!J32</f>
        <v>0</v>
      </c>
      <c r="AH100" s="132"/>
      <c r="AI100" s="132"/>
      <c r="AJ100" s="132"/>
      <c r="AK100" s="132"/>
      <c r="AL100" s="132"/>
      <c r="AM100" s="132"/>
      <c r="AN100" s="134">
        <f>SUM(AG100,AT100)</f>
        <v>0</v>
      </c>
      <c r="AO100" s="132"/>
      <c r="AP100" s="132"/>
      <c r="AQ100" s="135" t="s">
        <v>86</v>
      </c>
      <c r="AR100" s="71"/>
      <c r="AS100" s="136">
        <v>0</v>
      </c>
      <c r="AT100" s="137">
        <f>ROUND(SUM(AV100:AW100),2)</f>
        <v>0</v>
      </c>
      <c r="AU100" s="138">
        <f>'5 - Podhled - 1NP - kpl1'!P126</f>
        <v>0</v>
      </c>
      <c r="AV100" s="137">
        <f>'5 - Podhled - 1NP - kpl1'!J35</f>
        <v>0</v>
      </c>
      <c r="AW100" s="137">
        <f>'5 - Podhled - 1NP - kpl1'!J36</f>
        <v>0</v>
      </c>
      <c r="AX100" s="137">
        <f>'5 - Podhled - 1NP - kpl1'!J37</f>
        <v>0</v>
      </c>
      <c r="AY100" s="137">
        <f>'5 - Podhled - 1NP - kpl1'!J38</f>
        <v>0</v>
      </c>
      <c r="AZ100" s="137">
        <f>'5 - Podhled - 1NP - kpl1'!F35</f>
        <v>0</v>
      </c>
      <c r="BA100" s="137">
        <f>'5 - Podhled - 1NP - kpl1'!F36</f>
        <v>0</v>
      </c>
      <c r="BB100" s="137">
        <f>'5 - Podhled - 1NP - kpl1'!F37</f>
        <v>0</v>
      </c>
      <c r="BC100" s="137">
        <f>'5 - Podhled - 1NP - kpl1'!F38</f>
        <v>0</v>
      </c>
      <c r="BD100" s="139">
        <f>'5 - Podhled - 1NP - kpl1'!F39</f>
        <v>0</v>
      </c>
      <c r="BE100" s="4"/>
      <c r="BT100" s="140" t="s">
        <v>87</v>
      </c>
      <c r="BV100" s="140" t="s">
        <v>77</v>
      </c>
      <c r="BW100" s="140" t="s">
        <v>99</v>
      </c>
      <c r="BX100" s="140" t="s">
        <v>83</v>
      </c>
      <c r="CL100" s="140" t="s">
        <v>1</v>
      </c>
    </row>
    <row r="101" s="4" customFormat="1" ht="16.5" customHeight="1">
      <c r="A101" s="131" t="s">
        <v>84</v>
      </c>
      <c r="B101" s="69"/>
      <c r="C101" s="132"/>
      <c r="D101" s="132"/>
      <c r="E101" s="133" t="s">
        <v>100</v>
      </c>
      <c r="F101" s="133"/>
      <c r="G101" s="133"/>
      <c r="H101" s="133"/>
      <c r="I101" s="133"/>
      <c r="J101" s="132"/>
      <c r="K101" s="133" t="s">
        <v>101</v>
      </c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  <c r="AD101" s="133"/>
      <c r="AE101" s="133"/>
      <c r="AF101" s="133"/>
      <c r="AG101" s="134">
        <f>'6 - Ostaatní práce a dodávky'!J32</f>
        <v>0</v>
      </c>
      <c r="AH101" s="132"/>
      <c r="AI101" s="132"/>
      <c r="AJ101" s="132"/>
      <c r="AK101" s="132"/>
      <c r="AL101" s="132"/>
      <c r="AM101" s="132"/>
      <c r="AN101" s="134">
        <f>SUM(AG101,AT101)</f>
        <v>0</v>
      </c>
      <c r="AO101" s="132"/>
      <c r="AP101" s="132"/>
      <c r="AQ101" s="135" t="s">
        <v>86</v>
      </c>
      <c r="AR101" s="71"/>
      <c r="AS101" s="136">
        <v>0</v>
      </c>
      <c r="AT101" s="137">
        <f>ROUND(SUM(AV101:AW101),2)</f>
        <v>0</v>
      </c>
      <c r="AU101" s="138">
        <f>'6 - Ostaatní práce a dodávky'!P127</f>
        <v>0</v>
      </c>
      <c r="AV101" s="137">
        <f>'6 - Ostaatní práce a dodávky'!J35</f>
        <v>0</v>
      </c>
      <c r="AW101" s="137">
        <f>'6 - Ostaatní práce a dodávky'!J36</f>
        <v>0</v>
      </c>
      <c r="AX101" s="137">
        <f>'6 - Ostaatní práce a dodávky'!J37</f>
        <v>0</v>
      </c>
      <c r="AY101" s="137">
        <f>'6 - Ostaatní práce a dodávky'!J38</f>
        <v>0</v>
      </c>
      <c r="AZ101" s="137">
        <f>'6 - Ostaatní práce a dodávky'!F35</f>
        <v>0</v>
      </c>
      <c r="BA101" s="137">
        <f>'6 - Ostaatní práce a dodávky'!F36</f>
        <v>0</v>
      </c>
      <c r="BB101" s="137">
        <f>'6 - Ostaatní práce a dodávky'!F37</f>
        <v>0</v>
      </c>
      <c r="BC101" s="137">
        <f>'6 - Ostaatní práce a dodávky'!F38</f>
        <v>0</v>
      </c>
      <c r="BD101" s="139">
        <f>'6 - Ostaatní práce a dodávky'!F39</f>
        <v>0</v>
      </c>
      <c r="BE101" s="4"/>
      <c r="BT101" s="140" t="s">
        <v>87</v>
      </c>
      <c r="BV101" s="140" t="s">
        <v>77</v>
      </c>
      <c r="BW101" s="140" t="s">
        <v>102</v>
      </c>
      <c r="BX101" s="140" t="s">
        <v>83</v>
      </c>
      <c r="CL101" s="140" t="s">
        <v>1</v>
      </c>
    </row>
    <row r="102" s="7" customFormat="1" ht="16.5" customHeight="1">
      <c r="A102" s="131" t="s">
        <v>84</v>
      </c>
      <c r="B102" s="118"/>
      <c r="C102" s="119"/>
      <c r="D102" s="120" t="s">
        <v>103</v>
      </c>
      <c r="E102" s="120"/>
      <c r="F102" s="120"/>
      <c r="G102" s="120"/>
      <c r="H102" s="120"/>
      <c r="I102" s="121"/>
      <c r="J102" s="120" t="s">
        <v>104</v>
      </c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3">
        <f>'014B - Kanalizace'!J30</f>
        <v>0</v>
      </c>
      <c r="AH102" s="121"/>
      <c r="AI102" s="121"/>
      <c r="AJ102" s="121"/>
      <c r="AK102" s="121"/>
      <c r="AL102" s="121"/>
      <c r="AM102" s="121"/>
      <c r="AN102" s="123">
        <f>SUM(AG102,AT102)</f>
        <v>0</v>
      </c>
      <c r="AO102" s="121"/>
      <c r="AP102" s="121"/>
      <c r="AQ102" s="124" t="s">
        <v>81</v>
      </c>
      <c r="AR102" s="125"/>
      <c r="AS102" s="126">
        <v>0</v>
      </c>
      <c r="AT102" s="127">
        <f>ROUND(SUM(AV102:AW102),2)</f>
        <v>0</v>
      </c>
      <c r="AU102" s="128">
        <f>'014B - Kanalizace'!P121</f>
        <v>0</v>
      </c>
      <c r="AV102" s="127">
        <f>'014B - Kanalizace'!J33</f>
        <v>0</v>
      </c>
      <c r="AW102" s="127">
        <f>'014B - Kanalizace'!J34</f>
        <v>0</v>
      </c>
      <c r="AX102" s="127">
        <f>'014B - Kanalizace'!J35</f>
        <v>0</v>
      </c>
      <c r="AY102" s="127">
        <f>'014B - Kanalizace'!J36</f>
        <v>0</v>
      </c>
      <c r="AZ102" s="127">
        <f>'014B - Kanalizace'!F33</f>
        <v>0</v>
      </c>
      <c r="BA102" s="127">
        <f>'014B - Kanalizace'!F34</f>
        <v>0</v>
      </c>
      <c r="BB102" s="127">
        <f>'014B - Kanalizace'!F35</f>
        <v>0</v>
      </c>
      <c r="BC102" s="127">
        <f>'014B - Kanalizace'!F36</f>
        <v>0</v>
      </c>
      <c r="BD102" s="129">
        <f>'014B - Kanalizace'!F37</f>
        <v>0</v>
      </c>
      <c r="BE102" s="7"/>
      <c r="BT102" s="130" t="s">
        <v>82</v>
      </c>
      <c r="BV102" s="130" t="s">
        <v>77</v>
      </c>
      <c r="BW102" s="130" t="s">
        <v>105</v>
      </c>
      <c r="BX102" s="130" t="s">
        <v>5</v>
      </c>
      <c r="CL102" s="130" t="s">
        <v>1</v>
      </c>
      <c r="CM102" s="130" t="s">
        <v>82</v>
      </c>
    </row>
    <row r="103" s="7" customFormat="1" ht="16.5" customHeight="1">
      <c r="A103" s="131" t="s">
        <v>84</v>
      </c>
      <c r="B103" s="118"/>
      <c r="C103" s="119"/>
      <c r="D103" s="120" t="s">
        <v>106</v>
      </c>
      <c r="E103" s="120"/>
      <c r="F103" s="120"/>
      <c r="G103" s="120"/>
      <c r="H103" s="120"/>
      <c r="I103" s="121"/>
      <c r="J103" s="120" t="s">
        <v>107</v>
      </c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3">
        <f>'014C - Vodovod'!J30</f>
        <v>0</v>
      </c>
      <c r="AH103" s="121"/>
      <c r="AI103" s="121"/>
      <c r="AJ103" s="121"/>
      <c r="AK103" s="121"/>
      <c r="AL103" s="121"/>
      <c r="AM103" s="121"/>
      <c r="AN103" s="123">
        <f>SUM(AG103,AT103)</f>
        <v>0</v>
      </c>
      <c r="AO103" s="121"/>
      <c r="AP103" s="121"/>
      <c r="AQ103" s="124" t="s">
        <v>81</v>
      </c>
      <c r="AR103" s="125"/>
      <c r="AS103" s="141">
        <v>0</v>
      </c>
      <c r="AT103" s="142">
        <f>ROUND(SUM(AV103:AW103),2)</f>
        <v>0</v>
      </c>
      <c r="AU103" s="143">
        <f>'014C - Vodovod'!P125</f>
        <v>0</v>
      </c>
      <c r="AV103" s="142">
        <f>'014C - Vodovod'!J33</f>
        <v>0</v>
      </c>
      <c r="AW103" s="142">
        <f>'014C - Vodovod'!J34</f>
        <v>0</v>
      </c>
      <c r="AX103" s="142">
        <f>'014C - Vodovod'!J35</f>
        <v>0</v>
      </c>
      <c r="AY103" s="142">
        <f>'014C - Vodovod'!J36</f>
        <v>0</v>
      </c>
      <c r="AZ103" s="142">
        <f>'014C - Vodovod'!F33</f>
        <v>0</v>
      </c>
      <c r="BA103" s="142">
        <f>'014C - Vodovod'!F34</f>
        <v>0</v>
      </c>
      <c r="BB103" s="142">
        <f>'014C - Vodovod'!F35</f>
        <v>0</v>
      </c>
      <c r="BC103" s="142">
        <f>'014C - Vodovod'!F36</f>
        <v>0</v>
      </c>
      <c r="BD103" s="144">
        <f>'014C - Vodovod'!F37</f>
        <v>0</v>
      </c>
      <c r="BE103" s="7"/>
      <c r="BT103" s="130" t="s">
        <v>82</v>
      </c>
      <c r="BV103" s="130" t="s">
        <v>77</v>
      </c>
      <c r="BW103" s="130" t="s">
        <v>108</v>
      </c>
      <c r="BX103" s="130" t="s">
        <v>5</v>
      </c>
      <c r="CL103" s="130" t="s">
        <v>1</v>
      </c>
      <c r="CM103" s="130" t="s">
        <v>82</v>
      </c>
    </row>
    <row r="104" s="2" customFormat="1" ht="30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43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43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</sheetData>
  <sheetProtection sheet="1" formatColumns="0" formatRows="0" objects="1" scenarios="1" spinCount="100000" saltValue="v4ZEUjzkqTy2MVyPxyx6xHn6QYU8gkxXj5tTnM/j5QGDuBKqvwfQ2427JEylGIChHZI1H4QNDfv79jHnM8YvNg==" hashValue="+Wl1qkHGaEMTiO4QeXSeyS3yjD0dBaLmtEUsGxm0PhF44EFi6Wh5tqoZGvm22OGmjm4C2+9dvIyMXn38OktggA==" algorithmName="SHA-512" password="CC35"/>
  <mergeCells count="74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1 - WC - samostatné WC ko...'!C2" display="/"/>
    <hyperlink ref="A97" location="'2 - WC - závěsné WC na in...'!C2" display="/"/>
    <hyperlink ref="A98" location="'3 - WC - samostatné WC ko...'!C2" display="/"/>
    <hyperlink ref="A99" location="'4 - Výlevka 1.NP - kpl1'!C2" display="/"/>
    <hyperlink ref="A100" location="'5 - Podhled - 1NP - kpl1'!C2" display="/"/>
    <hyperlink ref="A101" location="'6 - Ostaatní práce a dodávky'!C2" display="/"/>
    <hyperlink ref="A102" location="'014B - Kanalizace'!C2" display="/"/>
    <hyperlink ref="A103" location="'014C - Vodovod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6.5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113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28. 2. 2025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32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33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35</v>
      </c>
      <c r="E32" s="37"/>
      <c r="F32" s="37"/>
      <c r="G32" s="37"/>
      <c r="H32" s="37"/>
      <c r="I32" s="37"/>
      <c r="J32" s="159">
        <f>ROUND(J130,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37</v>
      </c>
      <c r="G34" s="37"/>
      <c r="H34" s="37"/>
      <c r="I34" s="160" t="s">
        <v>36</v>
      </c>
      <c r="J34" s="160" t="s">
        <v>38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39</v>
      </c>
      <c r="E35" s="149" t="s">
        <v>40</v>
      </c>
      <c r="F35" s="162">
        <f>ROUND((SUM(BE130:BE194)),  2)</f>
        <v>0</v>
      </c>
      <c r="G35" s="37"/>
      <c r="H35" s="37"/>
      <c r="I35" s="163">
        <v>0.20999999999999999</v>
      </c>
      <c r="J35" s="162">
        <f>ROUND(((SUM(BE130:BE194))*I35),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41</v>
      </c>
      <c r="F36" s="162">
        <f>ROUND((SUM(BF130:BF194)),  2)</f>
        <v>0</v>
      </c>
      <c r="G36" s="37"/>
      <c r="H36" s="37"/>
      <c r="I36" s="163">
        <v>0.12</v>
      </c>
      <c r="J36" s="162">
        <f>ROUND(((SUM(BF130:BF194))*I36),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42</v>
      </c>
      <c r="F37" s="162">
        <f>ROUND((SUM(BG130:BG194)),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43</v>
      </c>
      <c r="F38" s="162">
        <f>ROUND((SUM(BH130:BH194)),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44</v>
      </c>
      <c r="F39" s="162">
        <f>ROUND((SUM(BI130:BI194)),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45</v>
      </c>
      <c r="E41" s="166"/>
      <c r="F41" s="166"/>
      <c r="G41" s="167" t="s">
        <v>46</v>
      </c>
      <c r="H41" s="168" t="s">
        <v>47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1 - WC - samostatné WC kombi - kpl35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LESNÍ 619, 289 23 MILOVICE</v>
      </c>
      <c r="G91" s="39"/>
      <c r="H91" s="39"/>
      <c r="I91" s="31" t="s">
        <v>22</v>
      </c>
      <c r="J91" s="78" t="str">
        <f>IF(J14="","",J14)</f>
        <v>28. 2. 2025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30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32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J130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J131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120</v>
      </c>
      <c r="E100" s="195"/>
      <c r="F100" s="195"/>
      <c r="G100" s="195"/>
      <c r="H100" s="195"/>
      <c r="I100" s="195"/>
      <c r="J100" s="196">
        <f>J132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121</v>
      </c>
      <c r="E101" s="195"/>
      <c r="F101" s="195"/>
      <c r="G101" s="195"/>
      <c r="H101" s="195"/>
      <c r="I101" s="195"/>
      <c r="J101" s="196">
        <f>J136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122</v>
      </c>
      <c r="E102" s="195"/>
      <c r="F102" s="195"/>
      <c r="G102" s="195"/>
      <c r="H102" s="195"/>
      <c r="I102" s="195"/>
      <c r="J102" s="196">
        <f>J146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123</v>
      </c>
      <c r="E103" s="195"/>
      <c r="F103" s="195"/>
      <c r="G103" s="195"/>
      <c r="H103" s="195"/>
      <c r="I103" s="195"/>
      <c r="J103" s="196">
        <f>J153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124</v>
      </c>
      <c r="E104" s="195"/>
      <c r="F104" s="195"/>
      <c r="G104" s="195"/>
      <c r="H104" s="195"/>
      <c r="I104" s="195"/>
      <c r="J104" s="196">
        <f>J159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7"/>
      <c r="C105" s="188"/>
      <c r="D105" s="189" t="s">
        <v>125</v>
      </c>
      <c r="E105" s="190"/>
      <c r="F105" s="190"/>
      <c r="G105" s="190"/>
      <c r="H105" s="190"/>
      <c r="I105" s="190"/>
      <c r="J105" s="191">
        <f>J161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3"/>
      <c r="C106" s="132"/>
      <c r="D106" s="194" t="s">
        <v>126</v>
      </c>
      <c r="E106" s="195"/>
      <c r="F106" s="195"/>
      <c r="G106" s="195"/>
      <c r="H106" s="195"/>
      <c r="I106" s="195"/>
      <c r="J106" s="196">
        <f>J162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127</v>
      </c>
      <c r="E107" s="195"/>
      <c r="F107" s="195"/>
      <c r="G107" s="195"/>
      <c r="H107" s="195"/>
      <c r="I107" s="195"/>
      <c r="J107" s="196">
        <f>J172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128</v>
      </c>
      <c r="E108" s="195"/>
      <c r="F108" s="195"/>
      <c r="G108" s="195"/>
      <c r="H108" s="195"/>
      <c r="I108" s="195"/>
      <c r="J108" s="196">
        <f>J188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129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82" t="str">
        <f>E7</f>
        <v>Rekonstrukce společných rozvodů vodovodu, kanalizace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" customFormat="1" ht="12" customHeight="1">
      <c r="B119" s="20"/>
      <c r="C119" s="31" t="s">
        <v>110</v>
      </c>
      <c r="D119" s="21"/>
      <c r="E119" s="21"/>
      <c r="F119" s="21"/>
      <c r="G119" s="21"/>
      <c r="H119" s="21"/>
      <c r="I119" s="21"/>
      <c r="J119" s="21"/>
      <c r="K119" s="21"/>
      <c r="L119" s="19"/>
    </row>
    <row r="120" s="2" customFormat="1" ht="16.5" customHeight="1">
      <c r="A120" s="37"/>
      <c r="B120" s="38"/>
      <c r="C120" s="39"/>
      <c r="D120" s="39"/>
      <c r="E120" s="182" t="s">
        <v>111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112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E11</f>
        <v>1 - WC - samostatné WC kombi - kpl35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F14</f>
        <v>LESNÍ 619, 289 23 MILOVICE</v>
      </c>
      <c r="G124" s="39"/>
      <c r="H124" s="39"/>
      <c r="I124" s="31" t="s">
        <v>22</v>
      </c>
      <c r="J124" s="78" t="str">
        <f>IF(J14="","",J14)</f>
        <v>28. 2. 2025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E17</f>
        <v xml:space="preserve"> </v>
      </c>
      <c r="G126" s="39"/>
      <c r="H126" s="39"/>
      <c r="I126" s="31" t="s">
        <v>30</v>
      </c>
      <c r="J126" s="35" t="str">
        <f>E23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IF(E20="","",E20)</f>
        <v>Vyplň údaj</v>
      </c>
      <c r="G127" s="39"/>
      <c r="H127" s="39"/>
      <c r="I127" s="31" t="s">
        <v>32</v>
      </c>
      <c r="J127" s="35" t="str">
        <f>E26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8"/>
      <c r="B129" s="199"/>
      <c r="C129" s="200" t="s">
        <v>130</v>
      </c>
      <c r="D129" s="201" t="s">
        <v>60</v>
      </c>
      <c r="E129" s="201" t="s">
        <v>56</v>
      </c>
      <c r="F129" s="201" t="s">
        <v>57</v>
      </c>
      <c r="G129" s="201" t="s">
        <v>131</v>
      </c>
      <c r="H129" s="201" t="s">
        <v>132</v>
      </c>
      <c r="I129" s="201" t="s">
        <v>133</v>
      </c>
      <c r="J129" s="201" t="s">
        <v>116</v>
      </c>
      <c r="K129" s="202" t="s">
        <v>134</v>
      </c>
      <c r="L129" s="203"/>
      <c r="M129" s="99" t="s">
        <v>1</v>
      </c>
      <c r="N129" s="100" t="s">
        <v>39</v>
      </c>
      <c r="O129" s="100" t="s">
        <v>135</v>
      </c>
      <c r="P129" s="100" t="s">
        <v>136</v>
      </c>
      <c r="Q129" s="100" t="s">
        <v>137</v>
      </c>
      <c r="R129" s="100" t="s">
        <v>138</v>
      </c>
      <c r="S129" s="100" t="s">
        <v>139</v>
      </c>
      <c r="T129" s="101" t="s">
        <v>140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7"/>
      <c r="B130" s="38"/>
      <c r="C130" s="106" t="s">
        <v>141</v>
      </c>
      <c r="D130" s="39"/>
      <c r="E130" s="39"/>
      <c r="F130" s="39"/>
      <c r="G130" s="39"/>
      <c r="H130" s="39"/>
      <c r="I130" s="39"/>
      <c r="J130" s="204">
        <f>BK130</f>
        <v>0</v>
      </c>
      <c r="K130" s="39"/>
      <c r="L130" s="43"/>
      <c r="M130" s="102"/>
      <c r="N130" s="205"/>
      <c r="O130" s="103"/>
      <c r="P130" s="206">
        <f>P131+P161</f>
        <v>0</v>
      </c>
      <c r="Q130" s="103"/>
      <c r="R130" s="206">
        <f>R131+R161</f>
        <v>22.55715</v>
      </c>
      <c r="S130" s="103"/>
      <c r="T130" s="207">
        <f>T131+T161</f>
        <v>30.737000000000002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74</v>
      </c>
      <c r="AU130" s="16" t="s">
        <v>118</v>
      </c>
      <c r="BK130" s="208">
        <f>BK131+BK161</f>
        <v>0</v>
      </c>
    </row>
    <row r="131" s="12" customFormat="1" ht="25.92" customHeight="1">
      <c r="A131" s="12"/>
      <c r="B131" s="209"/>
      <c r="C131" s="210"/>
      <c r="D131" s="211" t="s">
        <v>74</v>
      </c>
      <c r="E131" s="212" t="s">
        <v>142</v>
      </c>
      <c r="F131" s="212" t="s">
        <v>143</v>
      </c>
      <c r="G131" s="210"/>
      <c r="H131" s="210"/>
      <c r="I131" s="213"/>
      <c r="J131" s="214">
        <f>BK131</f>
        <v>0</v>
      </c>
      <c r="K131" s="210"/>
      <c r="L131" s="215"/>
      <c r="M131" s="216"/>
      <c r="N131" s="217"/>
      <c r="O131" s="217"/>
      <c r="P131" s="218">
        <f>P132+P136+P146+P153+P159</f>
        <v>0</v>
      </c>
      <c r="Q131" s="217"/>
      <c r="R131" s="218">
        <f>R132+R136+R146+R153+R159</f>
        <v>18.50695</v>
      </c>
      <c r="S131" s="217"/>
      <c r="T131" s="219">
        <f>T132+T136+T146+T153+T159</f>
        <v>29.540000000000003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82</v>
      </c>
      <c r="AT131" s="221" t="s">
        <v>74</v>
      </c>
      <c r="AU131" s="221" t="s">
        <v>75</v>
      </c>
      <c r="AY131" s="220" t="s">
        <v>144</v>
      </c>
      <c r="BK131" s="222">
        <f>BK132+BK136+BK146+BK153+BK159</f>
        <v>0</v>
      </c>
    </row>
    <row r="132" s="12" customFormat="1" ht="22.8" customHeight="1">
      <c r="A132" s="12"/>
      <c r="B132" s="209"/>
      <c r="C132" s="210"/>
      <c r="D132" s="211" t="s">
        <v>74</v>
      </c>
      <c r="E132" s="223" t="s">
        <v>91</v>
      </c>
      <c r="F132" s="223" t="s">
        <v>145</v>
      </c>
      <c r="G132" s="210"/>
      <c r="H132" s="210"/>
      <c r="I132" s="213"/>
      <c r="J132" s="224">
        <f>BK132</f>
        <v>0</v>
      </c>
      <c r="K132" s="210"/>
      <c r="L132" s="215"/>
      <c r="M132" s="216"/>
      <c r="N132" s="217"/>
      <c r="O132" s="217"/>
      <c r="P132" s="218">
        <f>SUM(P133:P135)</f>
        <v>0</v>
      </c>
      <c r="Q132" s="217"/>
      <c r="R132" s="218">
        <f>SUM(R133:R135)</f>
        <v>13.861750000000001</v>
      </c>
      <c r="S132" s="217"/>
      <c r="T132" s="219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82</v>
      </c>
      <c r="AT132" s="221" t="s">
        <v>74</v>
      </c>
      <c r="AU132" s="221" t="s">
        <v>82</v>
      </c>
      <c r="AY132" s="220" t="s">
        <v>144</v>
      </c>
      <c r="BK132" s="222">
        <f>SUM(BK133:BK135)</f>
        <v>0</v>
      </c>
    </row>
    <row r="133" s="2" customFormat="1" ht="24.15" customHeight="1">
      <c r="A133" s="37"/>
      <c r="B133" s="38"/>
      <c r="C133" s="225" t="s">
        <v>82</v>
      </c>
      <c r="D133" s="225" t="s">
        <v>146</v>
      </c>
      <c r="E133" s="226" t="s">
        <v>147</v>
      </c>
      <c r="F133" s="227" t="s">
        <v>148</v>
      </c>
      <c r="G133" s="228" t="s">
        <v>149</v>
      </c>
      <c r="H133" s="229">
        <v>175</v>
      </c>
      <c r="I133" s="230"/>
      <c r="J133" s="231">
        <f>ROUND(I133*H133,2)</f>
        <v>0</v>
      </c>
      <c r="K133" s="227" t="s">
        <v>150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0.079210000000000003</v>
      </c>
      <c r="R133" s="234">
        <f>Q133*H133</f>
        <v>13.861750000000001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94</v>
      </c>
      <c r="AT133" s="236" t="s">
        <v>146</v>
      </c>
      <c r="AU133" s="236" t="s">
        <v>87</v>
      </c>
      <c r="AY133" s="16" t="s">
        <v>144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87</v>
      </c>
      <c r="BK133" s="237">
        <f>ROUND(I133*H133,2)</f>
        <v>0</v>
      </c>
      <c r="BL133" s="16" t="s">
        <v>94</v>
      </c>
      <c r="BM133" s="236" t="s">
        <v>151</v>
      </c>
    </row>
    <row r="134" s="13" customFormat="1">
      <c r="A134" s="13"/>
      <c r="B134" s="238"/>
      <c r="C134" s="239"/>
      <c r="D134" s="240" t="s">
        <v>152</v>
      </c>
      <c r="E134" s="241" t="s">
        <v>1</v>
      </c>
      <c r="F134" s="242" t="s">
        <v>153</v>
      </c>
      <c r="G134" s="239"/>
      <c r="H134" s="243">
        <v>175</v>
      </c>
      <c r="I134" s="244"/>
      <c r="J134" s="239"/>
      <c r="K134" s="239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152</v>
      </c>
      <c r="AU134" s="249" t="s">
        <v>87</v>
      </c>
      <c r="AV134" s="13" t="s">
        <v>87</v>
      </c>
      <c r="AW134" s="13" t="s">
        <v>31</v>
      </c>
      <c r="AX134" s="13" t="s">
        <v>75</v>
      </c>
      <c r="AY134" s="249" t="s">
        <v>144</v>
      </c>
    </row>
    <row r="135" s="14" customFormat="1">
      <c r="A135" s="14"/>
      <c r="B135" s="250"/>
      <c r="C135" s="251"/>
      <c r="D135" s="240" t="s">
        <v>152</v>
      </c>
      <c r="E135" s="252" t="s">
        <v>1</v>
      </c>
      <c r="F135" s="253" t="s">
        <v>154</v>
      </c>
      <c r="G135" s="251"/>
      <c r="H135" s="254">
        <v>175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152</v>
      </c>
      <c r="AU135" s="260" t="s">
        <v>87</v>
      </c>
      <c r="AV135" s="14" t="s">
        <v>94</v>
      </c>
      <c r="AW135" s="14" t="s">
        <v>31</v>
      </c>
      <c r="AX135" s="14" t="s">
        <v>82</v>
      </c>
      <c r="AY135" s="260" t="s">
        <v>144</v>
      </c>
    </row>
    <row r="136" s="12" customFormat="1" ht="22.8" customHeight="1">
      <c r="A136" s="12"/>
      <c r="B136" s="209"/>
      <c r="C136" s="210"/>
      <c r="D136" s="211" t="s">
        <v>74</v>
      </c>
      <c r="E136" s="223" t="s">
        <v>100</v>
      </c>
      <c r="F136" s="223" t="s">
        <v>155</v>
      </c>
      <c r="G136" s="210"/>
      <c r="H136" s="210"/>
      <c r="I136" s="213"/>
      <c r="J136" s="224">
        <f>BK136</f>
        <v>0</v>
      </c>
      <c r="K136" s="210"/>
      <c r="L136" s="215"/>
      <c r="M136" s="216"/>
      <c r="N136" s="217"/>
      <c r="O136" s="217"/>
      <c r="P136" s="218">
        <f>SUM(P137:P145)</f>
        <v>0</v>
      </c>
      <c r="Q136" s="217"/>
      <c r="R136" s="218">
        <f>SUM(R137:R145)</f>
        <v>4.6451999999999991</v>
      </c>
      <c r="S136" s="217"/>
      <c r="T136" s="219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82</v>
      </c>
      <c r="AT136" s="221" t="s">
        <v>74</v>
      </c>
      <c r="AU136" s="221" t="s">
        <v>82</v>
      </c>
      <c r="AY136" s="220" t="s">
        <v>144</v>
      </c>
      <c r="BK136" s="222">
        <f>SUM(BK137:BK145)</f>
        <v>0</v>
      </c>
    </row>
    <row r="137" s="2" customFormat="1" ht="24.15" customHeight="1">
      <c r="A137" s="37"/>
      <c r="B137" s="38"/>
      <c r="C137" s="225" t="s">
        <v>87</v>
      </c>
      <c r="D137" s="225" t="s">
        <v>146</v>
      </c>
      <c r="E137" s="226" t="s">
        <v>156</v>
      </c>
      <c r="F137" s="227" t="s">
        <v>157</v>
      </c>
      <c r="G137" s="228" t="s">
        <v>149</v>
      </c>
      <c r="H137" s="229">
        <v>245</v>
      </c>
      <c r="I137" s="230"/>
      <c r="J137" s="231">
        <f>ROUND(I137*H137,2)</f>
        <v>0</v>
      </c>
      <c r="K137" s="227" t="s">
        <v>150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0.00025999999999999998</v>
      </c>
      <c r="R137" s="234">
        <f>Q137*H137</f>
        <v>0.063699999999999993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94</v>
      </c>
      <c r="AT137" s="236" t="s">
        <v>146</v>
      </c>
      <c r="AU137" s="236" t="s">
        <v>87</v>
      </c>
      <c r="AY137" s="16" t="s">
        <v>144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87</v>
      </c>
      <c r="BK137" s="237">
        <f>ROUND(I137*H137,2)</f>
        <v>0</v>
      </c>
      <c r="BL137" s="16" t="s">
        <v>94</v>
      </c>
      <c r="BM137" s="236" t="s">
        <v>158</v>
      </c>
    </row>
    <row r="138" s="13" customFormat="1">
      <c r="A138" s="13"/>
      <c r="B138" s="238"/>
      <c r="C138" s="239"/>
      <c r="D138" s="240" t="s">
        <v>152</v>
      </c>
      <c r="E138" s="241" t="s">
        <v>1</v>
      </c>
      <c r="F138" s="242" t="s">
        <v>159</v>
      </c>
      <c r="G138" s="239"/>
      <c r="H138" s="243">
        <v>245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152</v>
      </c>
      <c r="AU138" s="249" t="s">
        <v>87</v>
      </c>
      <c r="AV138" s="13" t="s">
        <v>87</v>
      </c>
      <c r="AW138" s="13" t="s">
        <v>31</v>
      </c>
      <c r="AX138" s="13" t="s">
        <v>75</v>
      </c>
      <c r="AY138" s="249" t="s">
        <v>144</v>
      </c>
    </row>
    <row r="139" s="14" customFormat="1">
      <c r="A139" s="14"/>
      <c r="B139" s="250"/>
      <c r="C139" s="251"/>
      <c r="D139" s="240" t="s">
        <v>152</v>
      </c>
      <c r="E139" s="252" t="s">
        <v>1</v>
      </c>
      <c r="F139" s="253" t="s">
        <v>154</v>
      </c>
      <c r="G139" s="251"/>
      <c r="H139" s="254">
        <v>245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152</v>
      </c>
      <c r="AU139" s="260" t="s">
        <v>87</v>
      </c>
      <c r="AV139" s="14" t="s">
        <v>94</v>
      </c>
      <c r="AW139" s="14" t="s">
        <v>31</v>
      </c>
      <c r="AX139" s="14" t="s">
        <v>82</v>
      </c>
      <c r="AY139" s="260" t="s">
        <v>144</v>
      </c>
    </row>
    <row r="140" s="2" customFormat="1" ht="24.15" customHeight="1">
      <c r="A140" s="37"/>
      <c r="B140" s="38"/>
      <c r="C140" s="225" t="s">
        <v>91</v>
      </c>
      <c r="D140" s="225" t="s">
        <v>146</v>
      </c>
      <c r="E140" s="226" t="s">
        <v>160</v>
      </c>
      <c r="F140" s="227" t="s">
        <v>161</v>
      </c>
      <c r="G140" s="228" t="s">
        <v>149</v>
      </c>
      <c r="H140" s="229">
        <v>245</v>
      </c>
      <c r="I140" s="230"/>
      <c r="J140" s="231">
        <f>ROUND(I140*H140,2)</f>
        <v>0</v>
      </c>
      <c r="K140" s="227" t="s">
        <v>150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0.0147</v>
      </c>
      <c r="R140" s="234">
        <f>Q140*H140</f>
        <v>3.6014999999999997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94</v>
      </c>
      <c r="AT140" s="236" t="s">
        <v>146</v>
      </c>
      <c r="AU140" s="236" t="s">
        <v>87</v>
      </c>
      <c r="AY140" s="16" t="s">
        <v>144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87</v>
      </c>
      <c r="BK140" s="237">
        <f>ROUND(I140*H140,2)</f>
        <v>0</v>
      </c>
      <c r="BL140" s="16" t="s">
        <v>94</v>
      </c>
      <c r="BM140" s="236" t="s">
        <v>162</v>
      </c>
    </row>
    <row r="141" s="13" customFormat="1">
      <c r="A141" s="13"/>
      <c r="B141" s="238"/>
      <c r="C141" s="239"/>
      <c r="D141" s="240" t="s">
        <v>152</v>
      </c>
      <c r="E141" s="241" t="s">
        <v>1</v>
      </c>
      <c r="F141" s="242" t="s">
        <v>159</v>
      </c>
      <c r="G141" s="239"/>
      <c r="H141" s="243">
        <v>245</v>
      </c>
      <c r="I141" s="244"/>
      <c r="J141" s="239"/>
      <c r="K141" s="239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152</v>
      </c>
      <c r="AU141" s="249" t="s">
        <v>87</v>
      </c>
      <c r="AV141" s="13" t="s">
        <v>87</v>
      </c>
      <c r="AW141" s="13" t="s">
        <v>31</v>
      </c>
      <c r="AX141" s="13" t="s">
        <v>75</v>
      </c>
      <c r="AY141" s="249" t="s">
        <v>144</v>
      </c>
    </row>
    <row r="142" s="14" customFormat="1">
      <c r="A142" s="14"/>
      <c r="B142" s="250"/>
      <c r="C142" s="251"/>
      <c r="D142" s="240" t="s">
        <v>152</v>
      </c>
      <c r="E142" s="252" t="s">
        <v>1</v>
      </c>
      <c r="F142" s="253" t="s">
        <v>154</v>
      </c>
      <c r="G142" s="251"/>
      <c r="H142" s="254">
        <v>245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152</v>
      </c>
      <c r="AU142" s="260" t="s">
        <v>87</v>
      </c>
      <c r="AV142" s="14" t="s">
        <v>94</v>
      </c>
      <c r="AW142" s="14" t="s">
        <v>31</v>
      </c>
      <c r="AX142" s="14" t="s">
        <v>82</v>
      </c>
      <c r="AY142" s="260" t="s">
        <v>144</v>
      </c>
    </row>
    <row r="143" s="2" customFormat="1" ht="16.5" customHeight="1">
      <c r="A143" s="37"/>
      <c r="B143" s="38"/>
      <c r="C143" s="225" t="s">
        <v>94</v>
      </c>
      <c r="D143" s="225" t="s">
        <v>146</v>
      </c>
      <c r="E143" s="226" t="s">
        <v>163</v>
      </c>
      <c r="F143" s="227" t="s">
        <v>164</v>
      </c>
      <c r="G143" s="228" t="s">
        <v>149</v>
      </c>
      <c r="H143" s="229">
        <v>245</v>
      </c>
      <c r="I143" s="230"/>
      <c r="J143" s="231">
        <f>ROUND(I143*H143,2)</f>
        <v>0</v>
      </c>
      <c r="K143" s="227" t="s">
        <v>150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0.0040000000000000001</v>
      </c>
      <c r="R143" s="234">
        <f>Q143*H143</f>
        <v>0.97999999999999998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94</v>
      </c>
      <c r="AT143" s="236" t="s">
        <v>146</v>
      </c>
      <c r="AU143" s="236" t="s">
        <v>87</v>
      </c>
      <c r="AY143" s="16" t="s">
        <v>144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87</v>
      </c>
      <c r="BK143" s="237">
        <f>ROUND(I143*H143,2)</f>
        <v>0</v>
      </c>
      <c r="BL143" s="16" t="s">
        <v>94</v>
      </c>
      <c r="BM143" s="236" t="s">
        <v>165</v>
      </c>
    </row>
    <row r="144" s="13" customFormat="1">
      <c r="A144" s="13"/>
      <c r="B144" s="238"/>
      <c r="C144" s="239"/>
      <c r="D144" s="240" t="s">
        <v>152</v>
      </c>
      <c r="E144" s="241" t="s">
        <v>1</v>
      </c>
      <c r="F144" s="242" t="s">
        <v>159</v>
      </c>
      <c r="G144" s="239"/>
      <c r="H144" s="243">
        <v>245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152</v>
      </c>
      <c r="AU144" s="249" t="s">
        <v>87</v>
      </c>
      <c r="AV144" s="13" t="s">
        <v>87</v>
      </c>
      <c r="AW144" s="13" t="s">
        <v>31</v>
      </c>
      <c r="AX144" s="13" t="s">
        <v>75</v>
      </c>
      <c r="AY144" s="249" t="s">
        <v>144</v>
      </c>
    </row>
    <row r="145" s="14" customFormat="1">
      <c r="A145" s="14"/>
      <c r="B145" s="250"/>
      <c r="C145" s="251"/>
      <c r="D145" s="240" t="s">
        <v>152</v>
      </c>
      <c r="E145" s="252" t="s">
        <v>1</v>
      </c>
      <c r="F145" s="253" t="s">
        <v>154</v>
      </c>
      <c r="G145" s="251"/>
      <c r="H145" s="254">
        <v>245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152</v>
      </c>
      <c r="AU145" s="260" t="s">
        <v>87</v>
      </c>
      <c r="AV145" s="14" t="s">
        <v>94</v>
      </c>
      <c r="AW145" s="14" t="s">
        <v>31</v>
      </c>
      <c r="AX145" s="14" t="s">
        <v>82</v>
      </c>
      <c r="AY145" s="260" t="s">
        <v>144</v>
      </c>
    </row>
    <row r="146" s="12" customFormat="1" ht="22.8" customHeight="1">
      <c r="A146" s="12"/>
      <c r="B146" s="209"/>
      <c r="C146" s="210"/>
      <c r="D146" s="211" t="s">
        <v>74</v>
      </c>
      <c r="E146" s="223" t="s">
        <v>166</v>
      </c>
      <c r="F146" s="223" t="s">
        <v>167</v>
      </c>
      <c r="G146" s="210"/>
      <c r="H146" s="210"/>
      <c r="I146" s="213"/>
      <c r="J146" s="224">
        <f>BK146</f>
        <v>0</v>
      </c>
      <c r="K146" s="210"/>
      <c r="L146" s="215"/>
      <c r="M146" s="216"/>
      <c r="N146" s="217"/>
      <c r="O146" s="217"/>
      <c r="P146" s="218">
        <f>SUM(P147:P152)</f>
        <v>0</v>
      </c>
      <c r="Q146" s="217"/>
      <c r="R146" s="218">
        <f>SUM(R147:R152)</f>
        <v>0</v>
      </c>
      <c r="S146" s="217"/>
      <c r="T146" s="219">
        <f>SUM(T147:T152)</f>
        <v>29.540000000000003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0" t="s">
        <v>82</v>
      </c>
      <c r="AT146" s="221" t="s">
        <v>74</v>
      </c>
      <c r="AU146" s="221" t="s">
        <v>82</v>
      </c>
      <c r="AY146" s="220" t="s">
        <v>144</v>
      </c>
      <c r="BK146" s="222">
        <f>SUM(BK147:BK152)</f>
        <v>0</v>
      </c>
    </row>
    <row r="147" s="2" customFormat="1" ht="24.15" customHeight="1">
      <c r="A147" s="37"/>
      <c r="B147" s="38"/>
      <c r="C147" s="225" t="s">
        <v>97</v>
      </c>
      <c r="D147" s="225" t="s">
        <v>146</v>
      </c>
      <c r="E147" s="226" t="s">
        <v>168</v>
      </c>
      <c r="F147" s="227" t="s">
        <v>169</v>
      </c>
      <c r="G147" s="228" t="s">
        <v>149</v>
      </c>
      <c r="H147" s="229">
        <v>175</v>
      </c>
      <c r="I147" s="230"/>
      <c r="J147" s="231">
        <f>ROUND(I147*H147,2)</f>
        <v>0</v>
      </c>
      <c r="K147" s="227" t="s">
        <v>150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0.128</v>
      </c>
      <c r="T147" s="235">
        <f>S147*H147</f>
        <v>22.400000000000002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94</v>
      </c>
      <c r="AT147" s="236" t="s">
        <v>146</v>
      </c>
      <c r="AU147" s="236" t="s">
        <v>87</v>
      </c>
      <c r="AY147" s="16" t="s">
        <v>144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87</v>
      </c>
      <c r="BK147" s="237">
        <f>ROUND(I147*H147,2)</f>
        <v>0</v>
      </c>
      <c r="BL147" s="16" t="s">
        <v>94</v>
      </c>
      <c r="BM147" s="236" t="s">
        <v>170</v>
      </c>
    </row>
    <row r="148" s="13" customFormat="1">
      <c r="A148" s="13"/>
      <c r="B148" s="238"/>
      <c r="C148" s="239"/>
      <c r="D148" s="240" t="s">
        <v>152</v>
      </c>
      <c r="E148" s="241" t="s">
        <v>1</v>
      </c>
      <c r="F148" s="242" t="s">
        <v>171</v>
      </c>
      <c r="G148" s="239"/>
      <c r="H148" s="243">
        <v>175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152</v>
      </c>
      <c r="AU148" s="249" t="s">
        <v>87</v>
      </c>
      <c r="AV148" s="13" t="s">
        <v>87</v>
      </c>
      <c r="AW148" s="13" t="s">
        <v>31</v>
      </c>
      <c r="AX148" s="13" t="s">
        <v>75</v>
      </c>
      <c r="AY148" s="249" t="s">
        <v>144</v>
      </c>
    </row>
    <row r="149" s="14" customFormat="1">
      <c r="A149" s="14"/>
      <c r="B149" s="250"/>
      <c r="C149" s="251"/>
      <c r="D149" s="240" t="s">
        <v>152</v>
      </c>
      <c r="E149" s="252" t="s">
        <v>1</v>
      </c>
      <c r="F149" s="253" t="s">
        <v>154</v>
      </c>
      <c r="G149" s="251"/>
      <c r="H149" s="254">
        <v>175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152</v>
      </c>
      <c r="AU149" s="260" t="s">
        <v>87</v>
      </c>
      <c r="AV149" s="14" t="s">
        <v>94</v>
      </c>
      <c r="AW149" s="14" t="s">
        <v>31</v>
      </c>
      <c r="AX149" s="14" t="s">
        <v>82</v>
      </c>
      <c r="AY149" s="260" t="s">
        <v>144</v>
      </c>
    </row>
    <row r="150" s="2" customFormat="1" ht="24.15" customHeight="1">
      <c r="A150" s="37"/>
      <c r="B150" s="38"/>
      <c r="C150" s="225" t="s">
        <v>100</v>
      </c>
      <c r="D150" s="225" t="s">
        <v>146</v>
      </c>
      <c r="E150" s="226" t="s">
        <v>172</v>
      </c>
      <c r="F150" s="227" t="s">
        <v>173</v>
      </c>
      <c r="G150" s="228" t="s">
        <v>149</v>
      </c>
      <c r="H150" s="229">
        <v>105</v>
      </c>
      <c r="I150" s="230"/>
      <c r="J150" s="231">
        <f>ROUND(I150*H150,2)</f>
        <v>0</v>
      </c>
      <c r="K150" s="227" t="s">
        <v>150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0.068000000000000005</v>
      </c>
      <c r="T150" s="235">
        <f>S150*H150</f>
        <v>7.1400000000000006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94</v>
      </c>
      <c r="AT150" s="236" t="s">
        <v>146</v>
      </c>
      <c r="AU150" s="236" t="s">
        <v>87</v>
      </c>
      <c r="AY150" s="16" t="s">
        <v>144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87</v>
      </c>
      <c r="BK150" s="237">
        <f>ROUND(I150*H150,2)</f>
        <v>0</v>
      </c>
      <c r="BL150" s="16" t="s">
        <v>94</v>
      </c>
      <c r="BM150" s="236" t="s">
        <v>174</v>
      </c>
    </row>
    <row r="151" s="13" customFormat="1">
      <c r="A151" s="13"/>
      <c r="B151" s="238"/>
      <c r="C151" s="239"/>
      <c r="D151" s="240" t="s">
        <v>152</v>
      </c>
      <c r="E151" s="241" t="s">
        <v>1</v>
      </c>
      <c r="F151" s="242" t="s">
        <v>175</v>
      </c>
      <c r="G151" s="239"/>
      <c r="H151" s="243">
        <v>105</v>
      </c>
      <c r="I151" s="244"/>
      <c r="J151" s="239"/>
      <c r="K151" s="239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152</v>
      </c>
      <c r="AU151" s="249" t="s">
        <v>87</v>
      </c>
      <c r="AV151" s="13" t="s">
        <v>87</v>
      </c>
      <c r="AW151" s="13" t="s">
        <v>31</v>
      </c>
      <c r="AX151" s="13" t="s">
        <v>75</v>
      </c>
      <c r="AY151" s="249" t="s">
        <v>144</v>
      </c>
    </row>
    <row r="152" s="14" customFormat="1">
      <c r="A152" s="14"/>
      <c r="B152" s="250"/>
      <c r="C152" s="251"/>
      <c r="D152" s="240" t="s">
        <v>152</v>
      </c>
      <c r="E152" s="252" t="s">
        <v>1</v>
      </c>
      <c r="F152" s="253" t="s">
        <v>154</v>
      </c>
      <c r="G152" s="251"/>
      <c r="H152" s="254">
        <v>105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152</v>
      </c>
      <c r="AU152" s="260" t="s">
        <v>87</v>
      </c>
      <c r="AV152" s="14" t="s">
        <v>94</v>
      </c>
      <c r="AW152" s="14" t="s">
        <v>31</v>
      </c>
      <c r="AX152" s="14" t="s">
        <v>82</v>
      </c>
      <c r="AY152" s="260" t="s">
        <v>144</v>
      </c>
    </row>
    <row r="153" s="12" customFormat="1" ht="22.8" customHeight="1">
      <c r="A153" s="12"/>
      <c r="B153" s="209"/>
      <c r="C153" s="210"/>
      <c r="D153" s="211" t="s">
        <v>74</v>
      </c>
      <c r="E153" s="223" t="s">
        <v>176</v>
      </c>
      <c r="F153" s="223" t="s">
        <v>177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SUM(P154:P158)</f>
        <v>0</v>
      </c>
      <c r="Q153" s="217"/>
      <c r="R153" s="218">
        <f>SUM(R154:R158)</f>
        <v>0</v>
      </c>
      <c r="S153" s="217"/>
      <c r="T153" s="219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82</v>
      </c>
      <c r="AT153" s="221" t="s">
        <v>74</v>
      </c>
      <c r="AU153" s="221" t="s">
        <v>82</v>
      </c>
      <c r="AY153" s="220" t="s">
        <v>144</v>
      </c>
      <c r="BK153" s="222">
        <f>SUM(BK154:BK158)</f>
        <v>0</v>
      </c>
    </row>
    <row r="154" s="2" customFormat="1" ht="33" customHeight="1">
      <c r="A154" s="37"/>
      <c r="B154" s="38"/>
      <c r="C154" s="225" t="s">
        <v>178</v>
      </c>
      <c r="D154" s="225" t="s">
        <v>146</v>
      </c>
      <c r="E154" s="226" t="s">
        <v>179</v>
      </c>
      <c r="F154" s="227" t="s">
        <v>180</v>
      </c>
      <c r="G154" s="228" t="s">
        <v>181</v>
      </c>
      <c r="H154" s="229">
        <v>30.736999999999998</v>
      </c>
      <c r="I154" s="230"/>
      <c r="J154" s="231">
        <f>ROUND(I154*H154,2)</f>
        <v>0</v>
      </c>
      <c r="K154" s="227" t="s">
        <v>150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94</v>
      </c>
      <c r="AT154" s="236" t="s">
        <v>146</v>
      </c>
      <c r="AU154" s="236" t="s">
        <v>87</v>
      </c>
      <c r="AY154" s="16" t="s">
        <v>144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87</v>
      </c>
      <c r="BK154" s="237">
        <f>ROUND(I154*H154,2)</f>
        <v>0</v>
      </c>
      <c r="BL154" s="16" t="s">
        <v>94</v>
      </c>
      <c r="BM154" s="236" t="s">
        <v>182</v>
      </c>
    </row>
    <row r="155" s="2" customFormat="1" ht="24.15" customHeight="1">
      <c r="A155" s="37"/>
      <c r="B155" s="38"/>
      <c r="C155" s="225" t="s">
        <v>183</v>
      </c>
      <c r="D155" s="225" t="s">
        <v>146</v>
      </c>
      <c r="E155" s="226" t="s">
        <v>184</v>
      </c>
      <c r="F155" s="227" t="s">
        <v>185</v>
      </c>
      <c r="G155" s="228" t="s">
        <v>181</v>
      </c>
      <c r="H155" s="229">
        <v>30.736999999999998</v>
      </c>
      <c r="I155" s="230"/>
      <c r="J155" s="231">
        <f>ROUND(I155*H155,2)</f>
        <v>0</v>
      </c>
      <c r="K155" s="227" t="s">
        <v>150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94</v>
      </c>
      <c r="AT155" s="236" t="s">
        <v>146</v>
      </c>
      <c r="AU155" s="236" t="s">
        <v>87</v>
      </c>
      <c r="AY155" s="16" t="s">
        <v>144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87</v>
      </c>
      <c r="BK155" s="237">
        <f>ROUND(I155*H155,2)</f>
        <v>0</v>
      </c>
      <c r="BL155" s="16" t="s">
        <v>94</v>
      </c>
      <c r="BM155" s="236" t="s">
        <v>186</v>
      </c>
    </row>
    <row r="156" s="2" customFormat="1" ht="24.15" customHeight="1">
      <c r="A156" s="37"/>
      <c r="B156" s="38"/>
      <c r="C156" s="225" t="s">
        <v>166</v>
      </c>
      <c r="D156" s="225" t="s">
        <v>146</v>
      </c>
      <c r="E156" s="226" t="s">
        <v>187</v>
      </c>
      <c r="F156" s="227" t="s">
        <v>188</v>
      </c>
      <c r="G156" s="228" t="s">
        <v>181</v>
      </c>
      <c r="H156" s="229">
        <v>614.74000000000001</v>
      </c>
      <c r="I156" s="230"/>
      <c r="J156" s="231">
        <f>ROUND(I156*H156,2)</f>
        <v>0</v>
      </c>
      <c r="K156" s="227" t="s">
        <v>150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94</v>
      </c>
      <c r="AT156" s="236" t="s">
        <v>146</v>
      </c>
      <c r="AU156" s="236" t="s">
        <v>87</v>
      </c>
      <c r="AY156" s="16" t="s">
        <v>144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87</v>
      </c>
      <c r="BK156" s="237">
        <f>ROUND(I156*H156,2)</f>
        <v>0</v>
      </c>
      <c r="BL156" s="16" t="s">
        <v>94</v>
      </c>
      <c r="BM156" s="236" t="s">
        <v>189</v>
      </c>
    </row>
    <row r="157" s="13" customFormat="1">
      <c r="A157" s="13"/>
      <c r="B157" s="238"/>
      <c r="C157" s="239"/>
      <c r="D157" s="240" t="s">
        <v>152</v>
      </c>
      <c r="E157" s="241" t="s">
        <v>1</v>
      </c>
      <c r="F157" s="242" t="s">
        <v>190</v>
      </c>
      <c r="G157" s="239"/>
      <c r="H157" s="243">
        <v>614.74000000000001</v>
      </c>
      <c r="I157" s="244"/>
      <c r="J157" s="239"/>
      <c r="K157" s="239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152</v>
      </c>
      <c r="AU157" s="249" t="s">
        <v>87</v>
      </c>
      <c r="AV157" s="13" t="s">
        <v>87</v>
      </c>
      <c r="AW157" s="13" t="s">
        <v>31</v>
      </c>
      <c r="AX157" s="13" t="s">
        <v>82</v>
      </c>
      <c r="AY157" s="249" t="s">
        <v>144</v>
      </c>
    </row>
    <row r="158" s="2" customFormat="1" ht="33" customHeight="1">
      <c r="A158" s="37"/>
      <c r="B158" s="38"/>
      <c r="C158" s="225" t="s">
        <v>191</v>
      </c>
      <c r="D158" s="225" t="s">
        <v>146</v>
      </c>
      <c r="E158" s="226" t="s">
        <v>192</v>
      </c>
      <c r="F158" s="227" t="s">
        <v>193</v>
      </c>
      <c r="G158" s="228" t="s">
        <v>181</v>
      </c>
      <c r="H158" s="229">
        <v>30.736999999999998</v>
      </c>
      <c r="I158" s="230"/>
      <c r="J158" s="231">
        <f>ROUND(I158*H158,2)</f>
        <v>0</v>
      </c>
      <c r="K158" s="227" t="s">
        <v>150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94</v>
      </c>
      <c r="AT158" s="236" t="s">
        <v>146</v>
      </c>
      <c r="AU158" s="236" t="s">
        <v>87</v>
      </c>
      <c r="AY158" s="16" t="s">
        <v>144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87</v>
      </c>
      <c r="BK158" s="237">
        <f>ROUND(I158*H158,2)</f>
        <v>0</v>
      </c>
      <c r="BL158" s="16" t="s">
        <v>94</v>
      </c>
      <c r="BM158" s="236" t="s">
        <v>194</v>
      </c>
    </row>
    <row r="159" s="12" customFormat="1" ht="22.8" customHeight="1">
      <c r="A159" s="12"/>
      <c r="B159" s="209"/>
      <c r="C159" s="210"/>
      <c r="D159" s="211" t="s">
        <v>74</v>
      </c>
      <c r="E159" s="223" t="s">
        <v>195</v>
      </c>
      <c r="F159" s="223" t="s">
        <v>196</v>
      </c>
      <c r="G159" s="210"/>
      <c r="H159" s="210"/>
      <c r="I159" s="213"/>
      <c r="J159" s="224">
        <f>BK159</f>
        <v>0</v>
      </c>
      <c r="K159" s="210"/>
      <c r="L159" s="215"/>
      <c r="M159" s="216"/>
      <c r="N159" s="217"/>
      <c r="O159" s="217"/>
      <c r="P159" s="218">
        <f>P160</f>
        <v>0</v>
      </c>
      <c r="Q159" s="217"/>
      <c r="R159" s="218">
        <f>R160</f>
        <v>0</v>
      </c>
      <c r="S159" s="217"/>
      <c r="T159" s="219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0" t="s">
        <v>82</v>
      </c>
      <c r="AT159" s="221" t="s">
        <v>74</v>
      </c>
      <c r="AU159" s="221" t="s">
        <v>82</v>
      </c>
      <c r="AY159" s="220" t="s">
        <v>144</v>
      </c>
      <c r="BK159" s="222">
        <f>BK160</f>
        <v>0</v>
      </c>
    </row>
    <row r="160" s="2" customFormat="1" ht="33" customHeight="1">
      <c r="A160" s="37"/>
      <c r="B160" s="38"/>
      <c r="C160" s="225" t="s">
        <v>197</v>
      </c>
      <c r="D160" s="225" t="s">
        <v>146</v>
      </c>
      <c r="E160" s="226" t="s">
        <v>198</v>
      </c>
      <c r="F160" s="227" t="s">
        <v>199</v>
      </c>
      <c r="G160" s="228" t="s">
        <v>181</v>
      </c>
      <c r="H160" s="229">
        <v>18.507000000000001</v>
      </c>
      <c r="I160" s="230"/>
      <c r="J160" s="231">
        <f>ROUND(I160*H160,2)</f>
        <v>0</v>
      </c>
      <c r="K160" s="227" t="s">
        <v>150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94</v>
      </c>
      <c r="AT160" s="236" t="s">
        <v>146</v>
      </c>
      <c r="AU160" s="236" t="s">
        <v>87</v>
      </c>
      <c r="AY160" s="16" t="s">
        <v>144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87</v>
      </c>
      <c r="BK160" s="237">
        <f>ROUND(I160*H160,2)</f>
        <v>0</v>
      </c>
      <c r="BL160" s="16" t="s">
        <v>94</v>
      </c>
      <c r="BM160" s="236" t="s">
        <v>200</v>
      </c>
    </row>
    <row r="161" s="12" customFormat="1" ht="25.92" customHeight="1">
      <c r="A161" s="12"/>
      <c r="B161" s="209"/>
      <c r="C161" s="210"/>
      <c r="D161" s="211" t="s">
        <v>74</v>
      </c>
      <c r="E161" s="212" t="s">
        <v>201</v>
      </c>
      <c r="F161" s="212" t="s">
        <v>202</v>
      </c>
      <c r="G161" s="210"/>
      <c r="H161" s="210"/>
      <c r="I161" s="213"/>
      <c r="J161" s="214">
        <f>BK161</f>
        <v>0</v>
      </c>
      <c r="K161" s="210"/>
      <c r="L161" s="215"/>
      <c r="M161" s="216"/>
      <c r="N161" s="217"/>
      <c r="O161" s="217"/>
      <c r="P161" s="218">
        <f>P162+P172+P188</f>
        <v>0</v>
      </c>
      <c r="Q161" s="217"/>
      <c r="R161" s="218">
        <f>R162+R172+R188</f>
        <v>4.0501999999999994</v>
      </c>
      <c r="S161" s="217"/>
      <c r="T161" s="219">
        <f>T162+T172+T188</f>
        <v>1.1970000000000001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0" t="s">
        <v>87</v>
      </c>
      <c r="AT161" s="221" t="s">
        <v>74</v>
      </c>
      <c r="AU161" s="221" t="s">
        <v>75</v>
      </c>
      <c r="AY161" s="220" t="s">
        <v>144</v>
      </c>
      <c r="BK161" s="222">
        <f>BK162+BK172+BK188</f>
        <v>0</v>
      </c>
    </row>
    <row r="162" s="12" customFormat="1" ht="22.8" customHeight="1">
      <c r="A162" s="12"/>
      <c r="B162" s="209"/>
      <c r="C162" s="210"/>
      <c r="D162" s="211" t="s">
        <v>74</v>
      </c>
      <c r="E162" s="223" t="s">
        <v>203</v>
      </c>
      <c r="F162" s="223" t="s">
        <v>204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SUM(P163:P171)</f>
        <v>0</v>
      </c>
      <c r="Q162" s="217"/>
      <c r="R162" s="218">
        <f>SUM(R163:R171)</f>
        <v>0.64224999999999999</v>
      </c>
      <c r="S162" s="217"/>
      <c r="T162" s="219">
        <f>SUM(T163:T171)</f>
        <v>1.1970000000000001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87</v>
      </c>
      <c r="AT162" s="221" t="s">
        <v>74</v>
      </c>
      <c r="AU162" s="221" t="s">
        <v>82</v>
      </c>
      <c r="AY162" s="220" t="s">
        <v>144</v>
      </c>
      <c r="BK162" s="222">
        <f>SUM(BK163:BK171)</f>
        <v>0</v>
      </c>
    </row>
    <row r="163" s="2" customFormat="1" ht="16.5" customHeight="1">
      <c r="A163" s="37"/>
      <c r="B163" s="38"/>
      <c r="C163" s="225" t="s">
        <v>8</v>
      </c>
      <c r="D163" s="225" t="s">
        <v>146</v>
      </c>
      <c r="E163" s="226" t="s">
        <v>205</v>
      </c>
      <c r="F163" s="227" t="s">
        <v>206</v>
      </c>
      <c r="G163" s="228" t="s">
        <v>207</v>
      </c>
      <c r="H163" s="229">
        <v>35</v>
      </c>
      <c r="I163" s="230"/>
      <c r="J163" s="231">
        <f>ROUND(I163*H163,2)</f>
        <v>0</v>
      </c>
      <c r="K163" s="227" t="s">
        <v>150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0.034200000000000001</v>
      </c>
      <c r="T163" s="235">
        <f>S163*H163</f>
        <v>1.1970000000000001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208</v>
      </c>
      <c r="AT163" s="236" t="s">
        <v>146</v>
      </c>
      <c r="AU163" s="236" t="s">
        <v>87</v>
      </c>
      <c r="AY163" s="16" t="s">
        <v>144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87</v>
      </c>
      <c r="BK163" s="237">
        <f>ROUND(I163*H163,2)</f>
        <v>0</v>
      </c>
      <c r="BL163" s="16" t="s">
        <v>208</v>
      </c>
      <c r="BM163" s="236" t="s">
        <v>209</v>
      </c>
    </row>
    <row r="164" s="13" customFormat="1">
      <c r="A164" s="13"/>
      <c r="B164" s="238"/>
      <c r="C164" s="239"/>
      <c r="D164" s="240" t="s">
        <v>152</v>
      </c>
      <c r="E164" s="241" t="s">
        <v>1</v>
      </c>
      <c r="F164" s="242" t="s">
        <v>210</v>
      </c>
      <c r="G164" s="239"/>
      <c r="H164" s="243">
        <v>35</v>
      </c>
      <c r="I164" s="244"/>
      <c r="J164" s="239"/>
      <c r="K164" s="239"/>
      <c r="L164" s="245"/>
      <c r="M164" s="246"/>
      <c r="N164" s="247"/>
      <c r="O164" s="247"/>
      <c r="P164" s="247"/>
      <c r="Q164" s="247"/>
      <c r="R164" s="247"/>
      <c r="S164" s="247"/>
      <c r="T164" s="24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9" t="s">
        <v>152</v>
      </c>
      <c r="AU164" s="249" t="s">
        <v>87</v>
      </c>
      <c r="AV164" s="13" t="s">
        <v>87</v>
      </c>
      <c r="AW164" s="13" t="s">
        <v>31</v>
      </c>
      <c r="AX164" s="13" t="s">
        <v>75</v>
      </c>
      <c r="AY164" s="249" t="s">
        <v>144</v>
      </c>
    </row>
    <row r="165" s="14" customFormat="1">
      <c r="A165" s="14"/>
      <c r="B165" s="250"/>
      <c r="C165" s="251"/>
      <c r="D165" s="240" t="s">
        <v>152</v>
      </c>
      <c r="E165" s="252" t="s">
        <v>1</v>
      </c>
      <c r="F165" s="253" t="s">
        <v>154</v>
      </c>
      <c r="G165" s="251"/>
      <c r="H165" s="254">
        <v>35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0" t="s">
        <v>152</v>
      </c>
      <c r="AU165" s="260" t="s">
        <v>87</v>
      </c>
      <c r="AV165" s="14" t="s">
        <v>94</v>
      </c>
      <c r="AW165" s="14" t="s">
        <v>31</v>
      </c>
      <c r="AX165" s="14" t="s">
        <v>82</v>
      </c>
      <c r="AY165" s="260" t="s">
        <v>144</v>
      </c>
    </row>
    <row r="166" s="2" customFormat="1" ht="24.15" customHeight="1">
      <c r="A166" s="37"/>
      <c r="B166" s="38"/>
      <c r="C166" s="225" t="s">
        <v>211</v>
      </c>
      <c r="D166" s="225" t="s">
        <v>146</v>
      </c>
      <c r="E166" s="226" t="s">
        <v>212</v>
      </c>
      <c r="F166" s="227" t="s">
        <v>213</v>
      </c>
      <c r="G166" s="228" t="s">
        <v>207</v>
      </c>
      <c r="H166" s="229">
        <v>35</v>
      </c>
      <c r="I166" s="230"/>
      <c r="J166" s="231">
        <f>ROUND(I166*H166,2)</f>
        <v>0</v>
      </c>
      <c r="K166" s="227" t="s">
        <v>150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0.017069999999999998</v>
      </c>
      <c r="R166" s="234">
        <f>Q166*H166</f>
        <v>0.59744999999999993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208</v>
      </c>
      <c r="AT166" s="236" t="s">
        <v>146</v>
      </c>
      <c r="AU166" s="236" t="s">
        <v>87</v>
      </c>
      <c r="AY166" s="16" t="s">
        <v>144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87</v>
      </c>
      <c r="BK166" s="237">
        <f>ROUND(I166*H166,2)</f>
        <v>0</v>
      </c>
      <c r="BL166" s="16" t="s">
        <v>208</v>
      </c>
      <c r="BM166" s="236" t="s">
        <v>214</v>
      </c>
    </row>
    <row r="167" s="13" customFormat="1">
      <c r="A167" s="13"/>
      <c r="B167" s="238"/>
      <c r="C167" s="239"/>
      <c r="D167" s="240" t="s">
        <v>152</v>
      </c>
      <c r="E167" s="241" t="s">
        <v>1</v>
      </c>
      <c r="F167" s="242" t="s">
        <v>215</v>
      </c>
      <c r="G167" s="239"/>
      <c r="H167" s="243">
        <v>35</v>
      </c>
      <c r="I167" s="244"/>
      <c r="J167" s="239"/>
      <c r="K167" s="239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152</v>
      </c>
      <c r="AU167" s="249" t="s">
        <v>87</v>
      </c>
      <c r="AV167" s="13" t="s">
        <v>87</v>
      </c>
      <c r="AW167" s="13" t="s">
        <v>31</v>
      </c>
      <c r="AX167" s="13" t="s">
        <v>75</v>
      </c>
      <c r="AY167" s="249" t="s">
        <v>144</v>
      </c>
    </row>
    <row r="168" s="14" customFormat="1">
      <c r="A168" s="14"/>
      <c r="B168" s="250"/>
      <c r="C168" s="251"/>
      <c r="D168" s="240" t="s">
        <v>152</v>
      </c>
      <c r="E168" s="252" t="s">
        <v>1</v>
      </c>
      <c r="F168" s="253" t="s">
        <v>154</v>
      </c>
      <c r="G168" s="251"/>
      <c r="H168" s="254">
        <v>35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152</v>
      </c>
      <c r="AU168" s="260" t="s">
        <v>87</v>
      </c>
      <c r="AV168" s="14" t="s">
        <v>94</v>
      </c>
      <c r="AW168" s="14" t="s">
        <v>31</v>
      </c>
      <c r="AX168" s="14" t="s">
        <v>82</v>
      </c>
      <c r="AY168" s="260" t="s">
        <v>144</v>
      </c>
    </row>
    <row r="169" s="2" customFormat="1" ht="16.5" customHeight="1">
      <c r="A169" s="37"/>
      <c r="B169" s="38"/>
      <c r="C169" s="225" t="s">
        <v>216</v>
      </c>
      <c r="D169" s="225" t="s">
        <v>146</v>
      </c>
      <c r="E169" s="226" t="s">
        <v>217</v>
      </c>
      <c r="F169" s="227" t="s">
        <v>218</v>
      </c>
      <c r="G169" s="228" t="s">
        <v>219</v>
      </c>
      <c r="H169" s="229">
        <v>35</v>
      </c>
      <c r="I169" s="230"/>
      <c r="J169" s="231">
        <f>ROUND(I169*H169,2)</f>
        <v>0</v>
      </c>
      <c r="K169" s="227" t="s">
        <v>150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208</v>
      </c>
      <c r="AT169" s="236" t="s">
        <v>146</v>
      </c>
      <c r="AU169" s="236" t="s">
        <v>87</v>
      </c>
      <c r="AY169" s="16" t="s">
        <v>144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87</v>
      </c>
      <c r="BK169" s="237">
        <f>ROUND(I169*H169,2)</f>
        <v>0</v>
      </c>
      <c r="BL169" s="16" t="s">
        <v>208</v>
      </c>
      <c r="BM169" s="236" t="s">
        <v>220</v>
      </c>
    </row>
    <row r="170" s="2" customFormat="1" ht="16.5" customHeight="1">
      <c r="A170" s="37"/>
      <c r="B170" s="38"/>
      <c r="C170" s="261" t="s">
        <v>221</v>
      </c>
      <c r="D170" s="261" t="s">
        <v>222</v>
      </c>
      <c r="E170" s="262" t="s">
        <v>223</v>
      </c>
      <c r="F170" s="263" t="s">
        <v>224</v>
      </c>
      <c r="G170" s="264" t="s">
        <v>219</v>
      </c>
      <c r="H170" s="265">
        <v>35</v>
      </c>
      <c r="I170" s="266"/>
      <c r="J170" s="267">
        <f>ROUND(I170*H170,2)</f>
        <v>0</v>
      </c>
      <c r="K170" s="263" t="s">
        <v>150</v>
      </c>
      <c r="L170" s="268"/>
      <c r="M170" s="269" t="s">
        <v>1</v>
      </c>
      <c r="N170" s="270" t="s">
        <v>41</v>
      </c>
      <c r="O170" s="90"/>
      <c r="P170" s="234">
        <f>O170*H170</f>
        <v>0</v>
      </c>
      <c r="Q170" s="234">
        <v>0.0012800000000000001</v>
      </c>
      <c r="R170" s="234">
        <f>Q170*H170</f>
        <v>0.044800000000000006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225</v>
      </c>
      <c r="AT170" s="236" t="s">
        <v>222</v>
      </c>
      <c r="AU170" s="236" t="s">
        <v>87</v>
      </c>
      <c r="AY170" s="16" t="s">
        <v>144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87</v>
      </c>
      <c r="BK170" s="237">
        <f>ROUND(I170*H170,2)</f>
        <v>0</v>
      </c>
      <c r="BL170" s="16" t="s">
        <v>208</v>
      </c>
      <c r="BM170" s="236" t="s">
        <v>226</v>
      </c>
    </row>
    <row r="171" s="2" customFormat="1" ht="24.15" customHeight="1">
      <c r="A171" s="37"/>
      <c r="B171" s="38"/>
      <c r="C171" s="225" t="s">
        <v>208</v>
      </c>
      <c r="D171" s="225" t="s">
        <v>146</v>
      </c>
      <c r="E171" s="226" t="s">
        <v>227</v>
      </c>
      <c r="F171" s="227" t="s">
        <v>228</v>
      </c>
      <c r="G171" s="228" t="s">
        <v>229</v>
      </c>
      <c r="H171" s="271"/>
      <c r="I171" s="230"/>
      <c r="J171" s="231">
        <f>ROUND(I171*H171,2)</f>
        <v>0</v>
      </c>
      <c r="K171" s="227" t="s">
        <v>150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208</v>
      </c>
      <c r="AT171" s="236" t="s">
        <v>146</v>
      </c>
      <c r="AU171" s="236" t="s">
        <v>87</v>
      </c>
      <c r="AY171" s="16" t="s">
        <v>144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87</v>
      </c>
      <c r="BK171" s="237">
        <f>ROUND(I171*H171,2)</f>
        <v>0</v>
      </c>
      <c r="BL171" s="16" t="s">
        <v>208</v>
      </c>
      <c r="BM171" s="236" t="s">
        <v>230</v>
      </c>
    </row>
    <row r="172" s="12" customFormat="1" ht="22.8" customHeight="1">
      <c r="A172" s="12"/>
      <c r="B172" s="209"/>
      <c r="C172" s="210"/>
      <c r="D172" s="211" t="s">
        <v>74</v>
      </c>
      <c r="E172" s="223" t="s">
        <v>231</v>
      </c>
      <c r="F172" s="223" t="s">
        <v>232</v>
      </c>
      <c r="G172" s="210"/>
      <c r="H172" s="210"/>
      <c r="I172" s="213"/>
      <c r="J172" s="224">
        <f>BK172</f>
        <v>0</v>
      </c>
      <c r="K172" s="210"/>
      <c r="L172" s="215"/>
      <c r="M172" s="216"/>
      <c r="N172" s="217"/>
      <c r="O172" s="217"/>
      <c r="P172" s="218">
        <f>SUM(P173:P187)</f>
        <v>0</v>
      </c>
      <c r="Q172" s="217"/>
      <c r="R172" s="218">
        <f>SUM(R173:R187)</f>
        <v>3.28545</v>
      </c>
      <c r="S172" s="217"/>
      <c r="T172" s="219">
        <f>SUM(T173:T187)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0" t="s">
        <v>87</v>
      </c>
      <c r="AT172" s="221" t="s">
        <v>74</v>
      </c>
      <c r="AU172" s="221" t="s">
        <v>82</v>
      </c>
      <c r="AY172" s="220" t="s">
        <v>144</v>
      </c>
      <c r="BK172" s="222">
        <f>SUM(BK173:BK187)</f>
        <v>0</v>
      </c>
    </row>
    <row r="173" s="2" customFormat="1" ht="16.5" customHeight="1">
      <c r="A173" s="37"/>
      <c r="B173" s="38"/>
      <c r="C173" s="225" t="s">
        <v>233</v>
      </c>
      <c r="D173" s="225" t="s">
        <v>146</v>
      </c>
      <c r="E173" s="226" t="s">
        <v>234</v>
      </c>
      <c r="F173" s="227" t="s">
        <v>235</v>
      </c>
      <c r="G173" s="228" t="s">
        <v>149</v>
      </c>
      <c r="H173" s="229">
        <v>105</v>
      </c>
      <c r="I173" s="230"/>
      <c r="J173" s="231">
        <f>ROUND(I173*H173,2)</f>
        <v>0</v>
      </c>
      <c r="K173" s="227" t="s">
        <v>150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208</v>
      </c>
      <c r="AT173" s="236" t="s">
        <v>146</v>
      </c>
      <c r="AU173" s="236" t="s">
        <v>87</v>
      </c>
      <c r="AY173" s="16" t="s">
        <v>144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87</v>
      </c>
      <c r="BK173" s="237">
        <f>ROUND(I173*H173,2)</f>
        <v>0</v>
      </c>
      <c r="BL173" s="16" t="s">
        <v>208</v>
      </c>
      <c r="BM173" s="236" t="s">
        <v>236</v>
      </c>
    </row>
    <row r="174" s="13" customFormat="1">
      <c r="A174" s="13"/>
      <c r="B174" s="238"/>
      <c r="C174" s="239"/>
      <c r="D174" s="240" t="s">
        <v>152</v>
      </c>
      <c r="E174" s="241" t="s">
        <v>1</v>
      </c>
      <c r="F174" s="242" t="s">
        <v>237</v>
      </c>
      <c r="G174" s="239"/>
      <c r="H174" s="243">
        <v>105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152</v>
      </c>
      <c r="AU174" s="249" t="s">
        <v>87</v>
      </c>
      <c r="AV174" s="13" t="s">
        <v>87</v>
      </c>
      <c r="AW174" s="13" t="s">
        <v>31</v>
      </c>
      <c r="AX174" s="13" t="s">
        <v>75</v>
      </c>
      <c r="AY174" s="249" t="s">
        <v>144</v>
      </c>
    </row>
    <row r="175" s="14" customFormat="1">
      <c r="A175" s="14"/>
      <c r="B175" s="250"/>
      <c r="C175" s="251"/>
      <c r="D175" s="240" t="s">
        <v>152</v>
      </c>
      <c r="E175" s="252" t="s">
        <v>1</v>
      </c>
      <c r="F175" s="253" t="s">
        <v>154</v>
      </c>
      <c r="G175" s="251"/>
      <c r="H175" s="254">
        <v>105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152</v>
      </c>
      <c r="AU175" s="260" t="s">
        <v>87</v>
      </c>
      <c r="AV175" s="14" t="s">
        <v>94</v>
      </c>
      <c r="AW175" s="14" t="s">
        <v>31</v>
      </c>
      <c r="AX175" s="14" t="s">
        <v>82</v>
      </c>
      <c r="AY175" s="260" t="s">
        <v>144</v>
      </c>
    </row>
    <row r="176" s="2" customFormat="1" ht="16.5" customHeight="1">
      <c r="A176" s="37"/>
      <c r="B176" s="38"/>
      <c r="C176" s="225" t="s">
        <v>238</v>
      </c>
      <c r="D176" s="225" t="s">
        <v>146</v>
      </c>
      <c r="E176" s="226" t="s">
        <v>239</v>
      </c>
      <c r="F176" s="227" t="s">
        <v>240</v>
      </c>
      <c r="G176" s="228" t="s">
        <v>149</v>
      </c>
      <c r="H176" s="229">
        <v>105</v>
      </c>
      <c r="I176" s="230"/>
      <c r="J176" s="231">
        <f>ROUND(I176*H176,2)</f>
        <v>0</v>
      </c>
      <c r="K176" s="227" t="s">
        <v>150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0.00029999999999999997</v>
      </c>
      <c r="R176" s="234">
        <f>Q176*H176</f>
        <v>0.0315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208</v>
      </c>
      <c r="AT176" s="236" t="s">
        <v>146</v>
      </c>
      <c r="AU176" s="236" t="s">
        <v>87</v>
      </c>
      <c r="AY176" s="16" t="s">
        <v>144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87</v>
      </c>
      <c r="BK176" s="237">
        <f>ROUND(I176*H176,2)</f>
        <v>0</v>
      </c>
      <c r="BL176" s="16" t="s">
        <v>208</v>
      </c>
      <c r="BM176" s="236" t="s">
        <v>241</v>
      </c>
    </row>
    <row r="177" s="13" customFormat="1">
      <c r="A177" s="13"/>
      <c r="B177" s="238"/>
      <c r="C177" s="239"/>
      <c r="D177" s="240" t="s">
        <v>152</v>
      </c>
      <c r="E177" s="241" t="s">
        <v>1</v>
      </c>
      <c r="F177" s="242" t="s">
        <v>237</v>
      </c>
      <c r="G177" s="239"/>
      <c r="H177" s="243">
        <v>105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152</v>
      </c>
      <c r="AU177" s="249" t="s">
        <v>87</v>
      </c>
      <c r="AV177" s="13" t="s">
        <v>87</v>
      </c>
      <c r="AW177" s="13" t="s">
        <v>31</v>
      </c>
      <c r="AX177" s="13" t="s">
        <v>75</v>
      </c>
      <c r="AY177" s="249" t="s">
        <v>144</v>
      </c>
    </row>
    <row r="178" s="14" customFormat="1">
      <c r="A178" s="14"/>
      <c r="B178" s="250"/>
      <c r="C178" s="251"/>
      <c r="D178" s="240" t="s">
        <v>152</v>
      </c>
      <c r="E178" s="252" t="s">
        <v>1</v>
      </c>
      <c r="F178" s="253" t="s">
        <v>154</v>
      </c>
      <c r="G178" s="251"/>
      <c r="H178" s="254">
        <v>105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152</v>
      </c>
      <c r="AU178" s="260" t="s">
        <v>87</v>
      </c>
      <c r="AV178" s="14" t="s">
        <v>94</v>
      </c>
      <c r="AW178" s="14" t="s">
        <v>31</v>
      </c>
      <c r="AX178" s="14" t="s">
        <v>82</v>
      </c>
      <c r="AY178" s="260" t="s">
        <v>144</v>
      </c>
    </row>
    <row r="179" s="2" customFormat="1" ht="33" customHeight="1">
      <c r="A179" s="37"/>
      <c r="B179" s="38"/>
      <c r="C179" s="225" t="s">
        <v>242</v>
      </c>
      <c r="D179" s="225" t="s">
        <v>146</v>
      </c>
      <c r="E179" s="226" t="s">
        <v>243</v>
      </c>
      <c r="F179" s="227" t="s">
        <v>244</v>
      </c>
      <c r="G179" s="228" t="s">
        <v>149</v>
      </c>
      <c r="H179" s="229">
        <v>105</v>
      </c>
      <c r="I179" s="230"/>
      <c r="J179" s="231">
        <f>ROUND(I179*H179,2)</f>
        <v>0</v>
      </c>
      <c r="K179" s="227" t="s">
        <v>150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0.0090900000000000009</v>
      </c>
      <c r="R179" s="234">
        <f>Q179*H179</f>
        <v>0.95445000000000013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208</v>
      </c>
      <c r="AT179" s="236" t="s">
        <v>146</v>
      </c>
      <c r="AU179" s="236" t="s">
        <v>87</v>
      </c>
      <c r="AY179" s="16" t="s">
        <v>144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87</v>
      </c>
      <c r="BK179" s="237">
        <f>ROUND(I179*H179,2)</f>
        <v>0</v>
      </c>
      <c r="BL179" s="16" t="s">
        <v>208</v>
      </c>
      <c r="BM179" s="236" t="s">
        <v>245</v>
      </c>
    </row>
    <row r="180" s="13" customFormat="1">
      <c r="A180" s="13"/>
      <c r="B180" s="238"/>
      <c r="C180" s="239"/>
      <c r="D180" s="240" t="s">
        <v>152</v>
      </c>
      <c r="E180" s="241" t="s">
        <v>1</v>
      </c>
      <c r="F180" s="242" t="s">
        <v>237</v>
      </c>
      <c r="G180" s="239"/>
      <c r="H180" s="243">
        <v>105</v>
      </c>
      <c r="I180" s="244"/>
      <c r="J180" s="239"/>
      <c r="K180" s="239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152</v>
      </c>
      <c r="AU180" s="249" t="s">
        <v>87</v>
      </c>
      <c r="AV180" s="13" t="s">
        <v>87</v>
      </c>
      <c r="AW180" s="13" t="s">
        <v>31</v>
      </c>
      <c r="AX180" s="13" t="s">
        <v>75</v>
      </c>
      <c r="AY180" s="249" t="s">
        <v>144</v>
      </c>
    </row>
    <row r="181" s="14" customFormat="1">
      <c r="A181" s="14"/>
      <c r="B181" s="250"/>
      <c r="C181" s="251"/>
      <c r="D181" s="240" t="s">
        <v>152</v>
      </c>
      <c r="E181" s="252" t="s">
        <v>1</v>
      </c>
      <c r="F181" s="253" t="s">
        <v>154</v>
      </c>
      <c r="G181" s="251"/>
      <c r="H181" s="254">
        <v>105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152</v>
      </c>
      <c r="AU181" s="260" t="s">
        <v>87</v>
      </c>
      <c r="AV181" s="14" t="s">
        <v>94</v>
      </c>
      <c r="AW181" s="14" t="s">
        <v>31</v>
      </c>
      <c r="AX181" s="14" t="s">
        <v>82</v>
      </c>
      <c r="AY181" s="260" t="s">
        <v>144</v>
      </c>
    </row>
    <row r="182" s="2" customFormat="1" ht="33" customHeight="1">
      <c r="A182" s="37"/>
      <c r="B182" s="38"/>
      <c r="C182" s="261" t="s">
        <v>246</v>
      </c>
      <c r="D182" s="261" t="s">
        <v>222</v>
      </c>
      <c r="E182" s="262" t="s">
        <v>247</v>
      </c>
      <c r="F182" s="263" t="s">
        <v>248</v>
      </c>
      <c r="G182" s="264" t="s">
        <v>149</v>
      </c>
      <c r="H182" s="265">
        <v>120.75</v>
      </c>
      <c r="I182" s="266"/>
      <c r="J182" s="267">
        <f>ROUND(I182*H182,2)</f>
        <v>0</v>
      </c>
      <c r="K182" s="263" t="s">
        <v>150</v>
      </c>
      <c r="L182" s="268"/>
      <c r="M182" s="269" t="s">
        <v>1</v>
      </c>
      <c r="N182" s="270" t="s">
        <v>41</v>
      </c>
      <c r="O182" s="90"/>
      <c r="P182" s="234">
        <f>O182*H182</f>
        <v>0</v>
      </c>
      <c r="Q182" s="234">
        <v>0.019</v>
      </c>
      <c r="R182" s="234">
        <f>Q182*H182</f>
        <v>2.2942499999999999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225</v>
      </c>
      <c r="AT182" s="236" t="s">
        <v>222</v>
      </c>
      <c r="AU182" s="236" t="s">
        <v>87</v>
      </c>
      <c r="AY182" s="16" t="s">
        <v>144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87</v>
      </c>
      <c r="BK182" s="237">
        <f>ROUND(I182*H182,2)</f>
        <v>0</v>
      </c>
      <c r="BL182" s="16" t="s">
        <v>208</v>
      </c>
      <c r="BM182" s="236" t="s">
        <v>249</v>
      </c>
    </row>
    <row r="183" s="13" customFormat="1">
      <c r="A183" s="13"/>
      <c r="B183" s="238"/>
      <c r="C183" s="239"/>
      <c r="D183" s="240" t="s">
        <v>152</v>
      </c>
      <c r="E183" s="239"/>
      <c r="F183" s="242" t="s">
        <v>250</v>
      </c>
      <c r="G183" s="239"/>
      <c r="H183" s="243">
        <v>120.75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152</v>
      </c>
      <c r="AU183" s="249" t="s">
        <v>87</v>
      </c>
      <c r="AV183" s="13" t="s">
        <v>87</v>
      </c>
      <c r="AW183" s="13" t="s">
        <v>4</v>
      </c>
      <c r="AX183" s="13" t="s">
        <v>82</v>
      </c>
      <c r="AY183" s="249" t="s">
        <v>144</v>
      </c>
    </row>
    <row r="184" s="2" customFormat="1" ht="24.15" customHeight="1">
      <c r="A184" s="37"/>
      <c r="B184" s="38"/>
      <c r="C184" s="225" t="s">
        <v>7</v>
      </c>
      <c r="D184" s="225" t="s">
        <v>146</v>
      </c>
      <c r="E184" s="226" t="s">
        <v>251</v>
      </c>
      <c r="F184" s="227" t="s">
        <v>252</v>
      </c>
      <c r="G184" s="228" t="s">
        <v>149</v>
      </c>
      <c r="H184" s="229">
        <v>105</v>
      </c>
      <c r="I184" s="230"/>
      <c r="J184" s="231">
        <f>ROUND(I184*H184,2)</f>
        <v>0</v>
      </c>
      <c r="K184" s="227" t="s">
        <v>150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5.0000000000000002E-05</v>
      </c>
      <c r="R184" s="234">
        <f>Q184*H184</f>
        <v>0.0052500000000000003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208</v>
      </c>
      <c r="AT184" s="236" t="s">
        <v>146</v>
      </c>
      <c r="AU184" s="236" t="s">
        <v>87</v>
      </c>
      <c r="AY184" s="16" t="s">
        <v>144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87</v>
      </c>
      <c r="BK184" s="237">
        <f>ROUND(I184*H184,2)</f>
        <v>0</v>
      </c>
      <c r="BL184" s="16" t="s">
        <v>208</v>
      </c>
      <c r="BM184" s="236" t="s">
        <v>253</v>
      </c>
    </row>
    <row r="185" s="13" customFormat="1">
      <c r="A185" s="13"/>
      <c r="B185" s="238"/>
      <c r="C185" s="239"/>
      <c r="D185" s="240" t="s">
        <v>152</v>
      </c>
      <c r="E185" s="241" t="s">
        <v>1</v>
      </c>
      <c r="F185" s="242" t="s">
        <v>237</v>
      </c>
      <c r="G185" s="239"/>
      <c r="H185" s="243">
        <v>105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152</v>
      </c>
      <c r="AU185" s="249" t="s">
        <v>87</v>
      </c>
      <c r="AV185" s="13" t="s">
        <v>87</v>
      </c>
      <c r="AW185" s="13" t="s">
        <v>31</v>
      </c>
      <c r="AX185" s="13" t="s">
        <v>75</v>
      </c>
      <c r="AY185" s="249" t="s">
        <v>144</v>
      </c>
    </row>
    <row r="186" s="14" customFormat="1">
      <c r="A186" s="14"/>
      <c r="B186" s="250"/>
      <c r="C186" s="251"/>
      <c r="D186" s="240" t="s">
        <v>152</v>
      </c>
      <c r="E186" s="252" t="s">
        <v>1</v>
      </c>
      <c r="F186" s="253" t="s">
        <v>154</v>
      </c>
      <c r="G186" s="251"/>
      <c r="H186" s="254">
        <v>105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152</v>
      </c>
      <c r="AU186" s="260" t="s">
        <v>87</v>
      </c>
      <c r="AV186" s="14" t="s">
        <v>94</v>
      </c>
      <c r="AW186" s="14" t="s">
        <v>31</v>
      </c>
      <c r="AX186" s="14" t="s">
        <v>82</v>
      </c>
      <c r="AY186" s="260" t="s">
        <v>144</v>
      </c>
    </row>
    <row r="187" s="2" customFormat="1" ht="24.15" customHeight="1">
      <c r="A187" s="37"/>
      <c r="B187" s="38"/>
      <c r="C187" s="225" t="s">
        <v>254</v>
      </c>
      <c r="D187" s="225" t="s">
        <v>146</v>
      </c>
      <c r="E187" s="226" t="s">
        <v>255</v>
      </c>
      <c r="F187" s="227" t="s">
        <v>256</v>
      </c>
      <c r="G187" s="228" t="s">
        <v>229</v>
      </c>
      <c r="H187" s="271"/>
      <c r="I187" s="230"/>
      <c r="J187" s="231">
        <f>ROUND(I187*H187,2)</f>
        <v>0</v>
      </c>
      <c r="K187" s="227" t="s">
        <v>150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208</v>
      </c>
      <c r="AT187" s="236" t="s">
        <v>146</v>
      </c>
      <c r="AU187" s="236" t="s">
        <v>87</v>
      </c>
      <c r="AY187" s="16" t="s">
        <v>144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87</v>
      </c>
      <c r="BK187" s="237">
        <f>ROUND(I187*H187,2)</f>
        <v>0</v>
      </c>
      <c r="BL187" s="16" t="s">
        <v>208</v>
      </c>
      <c r="BM187" s="236" t="s">
        <v>257</v>
      </c>
    </row>
    <row r="188" s="12" customFormat="1" ht="22.8" customHeight="1">
      <c r="A188" s="12"/>
      <c r="B188" s="209"/>
      <c r="C188" s="210"/>
      <c r="D188" s="211" t="s">
        <v>74</v>
      </c>
      <c r="E188" s="223" t="s">
        <v>258</v>
      </c>
      <c r="F188" s="223" t="s">
        <v>259</v>
      </c>
      <c r="G188" s="210"/>
      <c r="H188" s="210"/>
      <c r="I188" s="213"/>
      <c r="J188" s="224">
        <f>BK188</f>
        <v>0</v>
      </c>
      <c r="K188" s="210"/>
      <c r="L188" s="215"/>
      <c r="M188" s="216"/>
      <c r="N188" s="217"/>
      <c r="O188" s="217"/>
      <c r="P188" s="218">
        <f>SUM(P189:P194)</f>
        <v>0</v>
      </c>
      <c r="Q188" s="217"/>
      <c r="R188" s="218">
        <f>SUM(R189:R194)</f>
        <v>0.1225</v>
      </c>
      <c r="S188" s="217"/>
      <c r="T188" s="219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0" t="s">
        <v>87</v>
      </c>
      <c r="AT188" s="221" t="s">
        <v>74</v>
      </c>
      <c r="AU188" s="221" t="s">
        <v>82</v>
      </c>
      <c r="AY188" s="220" t="s">
        <v>144</v>
      </c>
      <c r="BK188" s="222">
        <f>SUM(BK189:BK194)</f>
        <v>0</v>
      </c>
    </row>
    <row r="189" s="2" customFormat="1" ht="24.15" customHeight="1">
      <c r="A189" s="37"/>
      <c r="B189" s="38"/>
      <c r="C189" s="225" t="s">
        <v>260</v>
      </c>
      <c r="D189" s="225" t="s">
        <v>146</v>
      </c>
      <c r="E189" s="226" t="s">
        <v>261</v>
      </c>
      <c r="F189" s="227" t="s">
        <v>262</v>
      </c>
      <c r="G189" s="228" t="s">
        <v>149</v>
      </c>
      <c r="H189" s="229">
        <v>245</v>
      </c>
      <c r="I189" s="230"/>
      <c r="J189" s="231">
        <f>ROUND(I189*H189,2)</f>
        <v>0</v>
      </c>
      <c r="K189" s="227" t="s">
        <v>150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0.00021000000000000001</v>
      </c>
      <c r="R189" s="234">
        <f>Q189*H189</f>
        <v>0.051450000000000003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208</v>
      </c>
      <c r="AT189" s="236" t="s">
        <v>146</v>
      </c>
      <c r="AU189" s="236" t="s">
        <v>87</v>
      </c>
      <c r="AY189" s="16" t="s">
        <v>144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87</v>
      </c>
      <c r="BK189" s="237">
        <f>ROUND(I189*H189,2)</f>
        <v>0</v>
      </c>
      <c r="BL189" s="16" t="s">
        <v>208</v>
      </c>
      <c r="BM189" s="236" t="s">
        <v>263</v>
      </c>
    </row>
    <row r="190" s="13" customFormat="1">
      <c r="A190" s="13"/>
      <c r="B190" s="238"/>
      <c r="C190" s="239"/>
      <c r="D190" s="240" t="s">
        <v>152</v>
      </c>
      <c r="E190" s="241" t="s">
        <v>1</v>
      </c>
      <c r="F190" s="242" t="s">
        <v>264</v>
      </c>
      <c r="G190" s="239"/>
      <c r="H190" s="243">
        <v>245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152</v>
      </c>
      <c r="AU190" s="249" t="s">
        <v>87</v>
      </c>
      <c r="AV190" s="13" t="s">
        <v>87</v>
      </c>
      <c r="AW190" s="13" t="s">
        <v>31</v>
      </c>
      <c r="AX190" s="13" t="s">
        <v>75</v>
      </c>
      <c r="AY190" s="249" t="s">
        <v>144</v>
      </c>
    </row>
    <row r="191" s="14" customFormat="1">
      <c r="A191" s="14"/>
      <c r="B191" s="250"/>
      <c r="C191" s="251"/>
      <c r="D191" s="240" t="s">
        <v>152</v>
      </c>
      <c r="E191" s="252" t="s">
        <v>1</v>
      </c>
      <c r="F191" s="253" t="s">
        <v>154</v>
      </c>
      <c r="G191" s="251"/>
      <c r="H191" s="254">
        <v>245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152</v>
      </c>
      <c r="AU191" s="260" t="s">
        <v>87</v>
      </c>
      <c r="AV191" s="14" t="s">
        <v>94</v>
      </c>
      <c r="AW191" s="14" t="s">
        <v>31</v>
      </c>
      <c r="AX191" s="14" t="s">
        <v>82</v>
      </c>
      <c r="AY191" s="260" t="s">
        <v>144</v>
      </c>
    </row>
    <row r="192" s="2" customFormat="1" ht="24.15" customHeight="1">
      <c r="A192" s="37"/>
      <c r="B192" s="38"/>
      <c r="C192" s="225" t="s">
        <v>265</v>
      </c>
      <c r="D192" s="225" t="s">
        <v>146</v>
      </c>
      <c r="E192" s="226" t="s">
        <v>266</v>
      </c>
      <c r="F192" s="227" t="s">
        <v>267</v>
      </c>
      <c r="G192" s="228" t="s">
        <v>149</v>
      </c>
      <c r="H192" s="229">
        <v>245</v>
      </c>
      <c r="I192" s="230"/>
      <c r="J192" s="231">
        <f>ROUND(I192*H192,2)</f>
        <v>0</v>
      </c>
      <c r="K192" s="227" t="s">
        <v>150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0.00029</v>
      </c>
      <c r="R192" s="234">
        <f>Q192*H192</f>
        <v>0.071050000000000002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208</v>
      </c>
      <c r="AT192" s="236" t="s">
        <v>146</v>
      </c>
      <c r="AU192" s="236" t="s">
        <v>87</v>
      </c>
      <c r="AY192" s="16" t="s">
        <v>144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87</v>
      </c>
      <c r="BK192" s="237">
        <f>ROUND(I192*H192,2)</f>
        <v>0</v>
      </c>
      <c r="BL192" s="16" t="s">
        <v>208</v>
      </c>
      <c r="BM192" s="236" t="s">
        <v>268</v>
      </c>
    </row>
    <row r="193" s="13" customFormat="1">
      <c r="A193" s="13"/>
      <c r="B193" s="238"/>
      <c r="C193" s="239"/>
      <c r="D193" s="240" t="s">
        <v>152</v>
      </c>
      <c r="E193" s="241" t="s">
        <v>1</v>
      </c>
      <c r="F193" s="242" t="s">
        <v>269</v>
      </c>
      <c r="G193" s="239"/>
      <c r="H193" s="243">
        <v>245</v>
      </c>
      <c r="I193" s="244"/>
      <c r="J193" s="239"/>
      <c r="K193" s="239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152</v>
      </c>
      <c r="AU193" s="249" t="s">
        <v>87</v>
      </c>
      <c r="AV193" s="13" t="s">
        <v>87</v>
      </c>
      <c r="AW193" s="13" t="s">
        <v>31</v>
      </c>
      <c r="AX193" s="13" t="s">
        <v>75</v>
      </c>
      <c r="AY193" s="249" t="s">
        <v>144</v>
      </c>
    </row>
    <row r="194" s="14" customFormat="1">
      <c r="A194" s="14"/>
      <c r="B194" s="250"/>
      <c r="C194" s="251"/>
      <c r="D194" s="240" t="s">
        <v>152</v>
      </c>
      <c r="E194" s="252" t="s">
        <v>1</v>
      </c>
      <c r="F194" s="253" t="s">
        <v>154</v>
      </c>
      <c r="G194" s="251"/>
      <c r="H194" s="254">
        <v>245</v>
      </c>
      <c r="I194" s="255"/>
      <c r="J194" s="251"/>
      <c r="K194" s="251"/>
      <c r="L194" s="256"/>
      <c r="M194" s="272"/>
      <c r="N194" s="273"/>
      <c r="O194" s="273"/>
      <c r="P194" s="273"/>
      <c r="Q194" s="273"/>
      <c r="R194" s="273"/>
      <c r="S194" s="273"/>
      <c r="T194" s="27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152</v>
      </c>
      <c r="AU194" s="260" t="s">
        <v>87</v>
      </c>
      <c r="AV194" s="14" t="s">
        <v>94</v>
      </c>
      <c r="AW194" s="14" t="s">
        <v>31</v>
      </c>
      <c r="AX194" s="14" t="s">
        <v>82</v>
      </c>
      <c r="AY194" s="260" t="s">
        <v>144</v>
      </c>
    </row>
    <row r="195" s="2" customFormat="1" ht="6.96" customHeight="1">
      <c r="A195" s="37"/>
      <c r="B195" s="65"/>
      <c r="C195" s="66"/>
      <c r="D195" s="66"/>
      <c r="E195" s="66"/>
      <c r="F195" s="66"/>
      <c r="G195" s="66"/>
      <c r="H195" s="66"/>
      <c r="I195" s="66"/>
      <c r="J195" s="66"/>
      <c r="K195" s="66"/>
      <c r="L195" s="43"/>
      <c r="M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</sheetData>
  <sheetProtection sheet="1" autoFilter="0" formatColumns="0" formatRows="0" objects="1" scenarios="1" spinCount="100000" saltValue="ZZSfSmUbc8fRvDwDlB6t8NTWQqexl0prjztwDOeXTLSfp37Mznibe2ivM5fcVz5evjuRd6qekpBOAi5s2JmLNw==" hashValue="ldZXfYo+7cKA4pMDW4rvcMBsDBOBeqp2zwgVSOvwXruzoxkhFG7DzO7xSuIBZlcIxtbF+t1enzJrfkh/eX9Eyw==" algorithmName="SHA-512" password="CC35"/>
  <autoFilter ref="C129:K1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6.5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270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28. 2. 2025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32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33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35</v>
      </c>
      <c r="E32" s="37"/>
      <c r="F32" s="37"/>
      <c r="G32" s="37"/>
      <c r="H32" s="37"/>
      <c r="I32" s="37"/>
      <c r="J32" s="159">
        <f>ROUND(J130,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37</v>
      </c>
      <c r="G34" s="37"/>
      <c r="H34" s="37"/>
      <c r="I34" s="160" t="s">
        <v>36</v>
      </c>
      <c r="J34" s="160" t="s">
        <v>38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39</v>
      </c>
      <c r="E35" s="149" t="s">
        <v>40</v>
      </c>
      <c r="F35" s="162">
        <f>ROUND((SUM(BE130:BE194)),  2)</f>
        <v>0</v>
      </c>
      <c r="G35" s="37"/>
      <c r="H35" s="37"/>
      <c r="I35" s="163">
        <v>0.20999999999999999</v>
      </c>
      <c r="J35" s="162">
        <f>ROUND(((SUM(BE130:BE194))*I35),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41</v>
      </c>
      <c r="F36" s="162">
        <f>ROUND((SUM(BF130:BF194)),  2)</f>
        <v>0</v>
      </c>
      <c r="G36" s="37"/>
      <c r="H36" s="37"/>
      <c r="I36" s="163">
        <v>0.12</v>
      </c>
      <c r="J36" s="162">
        <f>ROUND(((SUM(BF130:BF194))*I36),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42</v>
      </c>
      <c r="F37" s="162">
        <f>ROUND((SUM(BG130:BG194)),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43</v>
      </c>
      <c r="F38" s="162">
        <f>ROUND((SUM(BH130:BH194)),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44</v>
      </c>
      <c r="F39" s="162">
        <f>ROUND((SUM(BI130:BI194)),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45</v>
      </c>
      <c r="E41" s="166"/>
      <c r="F41" s="166"/>
      <c r="G41" s="167" t="s">
        <v>46</v>
      </c>
      <c r="H41" s="168" t="s">
        <v>47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2 - WC - závěsné WC na instalačním modulu - kpl2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LESNÍ 619, 289 23 MILOVICE</v>
      </c>
      <c r="G91" s="39"/>
      <c r="H91" s="39"/>
      <c r="I91" s="31" t="s">
        <v>22</v>
      </c>
      <c r="J91" s="78" t="str">
        <f>IF(J14="","",J14)</f>
        <v>28. 2. 2025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30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32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J130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J131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120</v>
      </c>
      <c r="E100" s="195"/>
      <c r="F100" s="195"/>
      <c r="G100" s="195"/>
      <c r="H100" s="195"/>
      <c r="I100" s="195"/>
      <c r="J100" s="196">
        <f>J132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121</v>
      </c>
      <c r="E101" s="195"/>
      <c r="F101" s="195"/>
      <c r="G101" s="195"/>
      <c r="H101" s="195"/>
      <c r="I101" s="195"/>
      <c r="J101" s="196">
        <f>J136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122</v>
      </c>
      <c r="E102" s="195"/>
      <c r="F102" s="195"/>
      <c r="G102" s="195"/>
      <c r="H102" s="195"/>
      <c r="I102" s="195"/>
      <c r="J102" s="196">
        <f>J146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123</v>
      </c>
      <c r="E103" s="195"/>
      <c r="F103" s="195"/>
      <c r="G103" s="195"/>
      <c r="H103" s="195"/>
      <c r="I103" s="195"/>
      <c r="J103" s="196">
        <f>J153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124</v>
      </c>
      <c r="E104" s="195"/>
      <c r="F104" s="195"/>
      <c r="G104" s="195"/>
      <c r="H104" s="195"/>
      <c r="I104" s="195"/>
      <c r="J104" s="196">
        <f>J160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7"/>
      <c r="C105" s="188"/>
      <c r="D105" s="189" t="s">
        <v>125</v>
      </c>
      <c r="E105" s="190"/>
      <c r="F105" s="190"/>
      <c r="G105" s="190"/>
      <c r="H105" s="190"/>
      <c r="I105" s="190"/>
      <c r="J105" s="191">
        <f>J162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3"/>
      <c r="C106" s="132"/>
      <c r="D106" s="194" t="s">
        <v>126</v>
      </c>
      <c r="E106" s="195"/>
      <c r="F106" s="195"/>
      <c r="G106" s="195"/>
      <c r="H106" s="195"/>
      <c r="I106" s="195"/>
      <c r="J106" s="196">
        <f>J163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127</v>
      </c>
      <c r="E107" s="195"/>
      <c r="F107" s="195"/>
      <c r="G107" s="195"/>
      <c r="H107" s="195"/>
      <c r="I107" s="195"/>
      <c r="J107" s="196">
        <f>J172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128</v>
      </c>
      <c r="E108" s="195"/>
      <c r="F108" s="195"/>
      <c r="G108" s="195"/>
      <c r="H108" s="195"/>
      <c r="I108" s="195"/>
      <c r="J108" s="196">
        <f>J188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129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82" t="str">
        <f>E7</f>
        <v>Rekonstrukce společných rozvodů vodovodu, kanalizace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" customFormat="1" ht="12" customHeight="1">
      <c r="B119" s="20"/>
      <c r="C119" s="31" t="s">
        <v>110</v>
      </c>
      <c r="D119" s="21"/>
      <c r="E119" s="21"/>
      <c r="F119" s="21"/>
      <c r="G119" s="21"/>
      <c r="H119" s="21"/>
      <c r="I119" s="21"/>
      <c r="J119" s="21"/>
      <c r="K119" s="21"/>
      <c r="L119" s="19"/>
    </row>
    <row r="120" s="2" customFormat="1" ht="16.5" customHeight="1">
      <c r="A120" s="37"/>
      <c r="B120" s="38"/>
      <c r="C120" s="39"/>
      <c r="D120" s="39"/>
      <c r="E120" s="182" t="s">
        <v>111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112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E11</f>
        <v>2 - WC - závěsné WC na instalačním modulu - kpl2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F14</f>
        <v>LESNÍ 619, 289 23 MILOVICE</v>
      </c>
      <c r="G124" s="39"/>
      <c r="H124" s="39"/>
      <c r="I124" s="31" t="s">
        <v>22</v>
      </c>
      <c r="J124" s="78" t="str">
        <f>IF(J14="","",J14)</f>
        <v>28. 2. 2025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E17</f>
        <v xml:space="preserve"> </v>
      </c>
      <c r="G126" s="39"/>
      <c r="H126" s="39"/>
      <c r="I126" s="31" t="s">
        <v>30</v>
      </c>
      <c r="J126" s="35" t="str">
        <f>E23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IF(E20="","",E20)</f>
        <v>Vyplň údaj</v>
      </c>
      <c r="G127" s="39"/>
      <c r="H127" s="39"/>
      <c r="I127" s="31" t="s">
        <v>32</v>
      </c>
      <c r="J127" s="35" t="str">
        <f>E26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8"/>
      <c r="B129" s="199"/>
      <c r="C129" s="200" t="s">
        <v>130</v>
      </c>
      <c r="D129" s="201" t="s">
        <v>60</v>
      </c>
      <c r="E129" s="201" t="s">
        <v>56</v>
      </c>
      <c r="F129" s="201" t="s">
        <v>57</v>
      </c>
      <c r="G129" s="201" t="s">
        <v>131</v>
      </c>
      <c r="H129" s="201" t="s">
        <v>132</v>
      </c>
      <c r="I129" s="201" t="s">
        <v>133</v>
      </c>
      <c r="J129" s="201" t="s">
        <v>116</v>
      </c>
      <c r="K129" s="202" t="s">
        <v>134</v>
      </c>
      <c r="L129" s="203"/>
      <c r="M129" s="99" t="s">
        <v>1</v>
      </c>
      <c r="N129" s="100" t="s">
        <v>39</v>
      </c>
      <c r="O129" s="100" t="s">
        <v>135</v>
      </c>
      <c r="P129" s="100" t="s">
        <v>136</v>
      </c>
      <c r="Q129" s="100" t="s">
        <v>137</v>
      </c>
      <c r="R129" s="100" t="s">
        <v>138</v>
      </c>
      <c r="S129" s="100" t="s">
        <v>139</v>
      </c>
      <c r="T129" s="101" t="s">
        <v>140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7"/>
      <c r="B130" s="38"/>
      <c r="C130" s="106" t="s">
        <v>141</v>
      </c>
      <c r="D130" s="39"/>
      <c r="E130" s="39"/>
      <c r="F130" s="39"/>
      <c r="G130" s="39"/>
      <c r="H130" s="39"/>
      <c r="I130" s="39"/>
      <c r="J130" s="204">
        <f>BK130</f>
        <v>0</v>
      </c>
      <c r="K130" s="39"/>
      <c r="L130" s="43"/>
      <c r="M130" s="102"/>
      <c r="N130" s="205"/>
      <c r="O130" s="103"/>
      <c r="P130" s="206">
        <f>P131+P162</f>
        <v>0</v>
      </c>
      <c r="Q130" s="103"/>
      <c r="R130" s="206">
        <f>R131+R162</f>
        <v>1.32392</v>
      </c>
      <c r="S130" s="103"/>
      <c r="T130" s="207">
        <f>T131+T162</f>
        <v>1.8120000000000003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74</v>
      </c>
      <c r="AU130" s="16" t="s">
        <v>118</v>
      </c>
      <c r="BK130" s="208">
        <f>BK131+BK162</f>
        <v>0</v>
      </c>
    </row>
    <row r="131" s="12" customFormat="1" ht="25.92" customHeight="1">
      <c r="A131" s="12"/>
      <c r="B131" s="209"/>
      <c r="C131" s="210"/>
      <c r="D131" s="211" t="s">
        <v>74</v>
      </c>
      <c r="E131" s="212" t="s">
        <v>142</v>
      </c>
      <c r="F131" s="212" t="s">
        <v>143</v>
      </c>
      <c r="G131" s="210"/>
      <c r="H131" s="210"/>
      <c r="I131" s="213"/>
      <c r="J131" s="214">
        <f>BK131</f>
        <v>0</v>
      </c>
      <c r="K131" s="210"/>
      <c r="L131" s="215"/>
      <c r="M131" s="216"/>
      <c r="N131" s="217"/>
      <c r="O131" s="217"/>
      <c r="P131" s="218">
        <f>P132+P136+P146+P153+P160</f>
        <v>0</v>
      </c>
      <c r="Q131" s="217"/>
      <c r="R131" s="218">
        <f>R132+R136+R146+R153+R160</f>
        <v>1.0575399999999999</v>
      </c>
      <c r="S131" s="217"/>
      <c r="T131" s="219">
        <f>T132+T136+T146+T153+T160</f>
        <v>1.6880000000000002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82</v>
      </c>
      <c r="AT131" s="221" t="s">
        <v>74</v>
      </c>
      <c r="AU131" s="221" t="s">
        <v>75</v>
      </c>
      <c r="AY131" s="220" t="s">
        <v>144</v>
      </c>
      <c r="BK131" s="222">
        <f>BK132+BK136+BK146+BK153+BK160</f>
        <v>0</v>
      </c>
    </row>
    <row r="132" s="12" customFormat="1" ht="22.8" customHeight="1">
      <c r="A132" s="12"/>
      <c r="B132" s="209"/>
      <c r="C132" s="210"/>
      <c r="D132" s="211" t="s">
        <v>74</v>
      </c>
      <c r="E132" s="223" t="s">
        <v>91</v>
      </c>
      <c r="F132" s="223" t="s">
        <v>145</v>
      </c>
      <c r="G132" s="210"/>
      <c r="H132" s="210"/>
      <c r="I132" s="213"/>
      <c r="J132" s="224">
        <f>BK132</f>
        <v>0</v>
      </c>
      <c r="K132" s="210"/>
      <c r="L132" s="215"/>
      <c r="M132" s="216"/>
      <c r="N132" s="217"/>
      <c r="O132" s="217"/>
      <c r="P132" s="218">
        <f>SUM(P133:P135)</f>
        <v>0</v>
      </c>
      <c r="Q132" s="217"/>
      <c r="R132" s="218">
        <f>SUM(R133:R135)</f>
        <v>0.79210000000000003</v>
      </c>
      <c r="S132" s="217"/>
      <c r="T132" s="219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82</v>
      </c>
      <c r="AT132" s="221" t="s">
        <v>74</v>
      </c>
      <c r="AU132" s="221" t="s">
        <v>82</v>
      </c>
      <c r="AY132" s="220" t="s">
        <v>144</v>
      </c>
      <c r="BK132" s="222">
        <f>SUM(BK133:BK135)</f>
        <v>0</v>
      </c>
    </row>
    <row r="133" s="2" customFormat="1" ht="24.15" customHeight="1">
      <c r="A133" s="37"/>
      <c r="B133" s="38"/>
      <c r="C133" s="225" t="s">
        <v>82</v>
      </c>
      <c r="D133" s="225" t="s">
        <v>146</v>
      </c>
      <c r="E133" s="226" t="s">
        <v>147</v>
      </c>
      <c r="F133" s="227" t="s">
        <v>148</v>
      </c>
      <c r="G133" s="228" t="s">
        <v>149</v>
      </c>
      <c r="H133" s="229">
        <v>10</v>
      </c>
      <c r="I133" s="230"/>
      <c r="J133" s="231">
        <f>ROUND(I133*H133,2)</f>
        <v>0</v>
      </c>
      <c r="K133" s="227" t="s">
        <v>150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0.079210000000000003</v>
      </c>
      <c r="R133" s="234">
        <f>Q133*H133</f>
        <v>0.79210000000000003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94</v>
      </c>
      <c r="AT133" s="236" t="s">
        <v>146</v>
      </c>
      <c r="AU133" s="236" t="s">
        <v>87</v>
      </c>
      <c r="AY133" s="16" t="s">
        <v>144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87</v>
      </c>
      <c r="BK133" s="237">
        <f>ROUND(I133*H133,2)</f>
        <v>0</v>
      </c>
      <c r="BL133" s="16" t="s">
        <v>94</v>
      </c>
      <c r="BM133" s="236" t="s">
        <v>271</v>
      </c>
    </row>
    <row r="134" s="13" customFormat="1">
      <c r="A134" s="13"/>
      <c r="B134" s="238"/>
      <c r="C134" s="239"/>
      <c r="D134" s="240" t="s">
        <v>152</v>
      </c>
      <c r="E134" s="241" t="s">
        <v>1</v>
      </c>
      <c r="F134" s="242" t="s">
        <v>272</v>
      </c>
      <c r="G134" s="239"/>
      <c r="H134" s="243">
        <v>10</v>
      </c>
      <c r="I134" s="244"/>
      <c r="J134" s="239"/>
      <c r="K134" s="239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152</v>
      </c>
      <c r="AU134" s="249" t="s">
        <v>87</v>
      </c>
      <c r="AV134" s="13" t="s">
        <v>87</v>
      </c>
      <c r="AW134" s="13" t="s">
        <v>31</v>
      </c>
      <c r="AX134" s="13" t="s">
        <v>75</v>
      </c>
      <c r="AY134" s="249" t="s">
        <v>144</v>
      </c>
    </row>
    <row r="135" s="14" customFormat="1">
      <c r="A135" s="14"/>
      <c r="B135" s="250"/>
      <c r="C135" s="251"/>
      <c r="D135" s="240" t="s">
        <v>152</v>
      </c>
      <c r="E135" s="252" t="s">
        <v>1</v>
      </c>
      <c r="F135" s="253" t="s">
        <v>154</v>
      </c>
      <c r="G135" s="251"/>
      <c r="H135" s="254">
        <v>10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152</v>
      </c>
      <c r="AU135" s="260" t="s">
        <v>87</v>
      </c>
      <c r="AV135" s="14" t="s">
        <v>94</v>
      </c>
      <c r="AW135" s="14" t="s">
        <v>31</v>
      </c>
      <c r="AX135" s="14" t="s">
        <v>82</v>
      </c>
      <c r="AY135" s="260" t="s">
        <v>144</v>
      </c>
    </row>
    <row r="136" s="12" customFormat="1" ht="22.8" customHeight="1">
      <c r="A136" s="12"/>
      <c r="B136" s="209"/>
      <c r="C136" s="210"/>
      <c r="D136" s="211" t="s">
        <v>74</v>
      </c>
      <c r="E136" s="223" t="s">
        <v>100</v>
      </c>
      <c r="F136" s="223" t="s">
        <v>155</v>
      </c>
      <c r="G136" s="210"/>
      <c r="H136" s="210"/>
      <c r="I136" s="213"/>
      <c r="J136" s="224">
        <f>BK136</f>
        <v>0</v>
      </c>
      <c r="K136" s="210"/>
      <c r="L136" s="215"/>
      <c r="M136" s="216"/>
      <c r="N136" s="217"/>
      <c r="O136" s="217"/>
      <c r="P136" s="218">
        <f>SUM(P137:P145)</f>
        <v>0</v>
      </c>
      <c r="Q136" s="217"/>
      <c r="R136" s="218">
        <f>SUM(R137:R145)</f>
        <v>0.26544000000000001</v>
      </c>
      <c r="S136" s="217"/>
      <c r="T136" s="219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82</v>
      </c>
      <c r="AT136" s="221" t="s">
        <v>74</v>
      </c>
      <c r="AU136" s="221" t="s">
        <v>82</v>
      </c>
      <c r="AY136" s="220" t="s">
        <v>144</v>
      </c>
      <c r="BK136" s="222">
        <f>SUM(BK137:BK145)</f>
        <v>0</v>
      </c>
    </row>
    <row r="137" s="2" customFormat="1" ht="24.15" customHeight="1">
      <c r="A137" s="37"/>
      <c r="B137" s="38"/>
      <c r="C137" s="225" t="s">
        <v>87</v>
      </c>
      <c r="D137" s="225" t="s">
        <v>146</v>
      </c>
      <c r="E137" s="226" t="s">
        <v>156</v>
      </c>
      <c r="F137" s="227" t="s">
        <v>157</v>
      </c>
      <c r="G137" s="228" t="s">
        <v>149</v>
      </c>
      <c r="H137" s="229">
        <v>14</v>
      </c>
      <c r="I137" s="230"/>
      <c r="J137" s="231">
        <f>ROUND(I137*H137,2)</f>
        <v>0</v>
      </c>
      <c r="K137" s="227" t="s">
        <v>150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0.00025999999999999998</v>
      </c>
      <c r="R137" s="234">
        <f>Q137*H137</f>
        <v>0.0036399999999999996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94</v>
      </c>
      <c r="AT137" s="236" t="s">
        <v>146</v>
      </c>
      <c r="AU137" s="236" t="s">
        <v>87</v>
      </c>
      <c r="AY137" s="16" t="s">
        <v>144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87</v>
      </c>
      <c r="BK137" s="237">
        <f>ROUND(I137*H137,2)</f>
        <v>0</v>
      </c>
      <c r="BL137" s="16" t="s">
        <v>94</v>
      </c>
      <c r="BM137" s="236" t="s">
        <v>273</v>
      </c>
    </row>
    <row r="138" s="13" customFormat="1">
      <c r="A138" s="13"/>
      <c r="B138" s="238"/>
      <c r="C138" s="239"/>
      <c r="D138" s="240" t="s">
        <v>152</v>
      </c>
      <c r="E138" s="241" t="s">
        <v>1</v>
      </c>
      <c r="F138" s="242" t="s">
        <v>274</v>
      </c>
      <c r="G138" s="239"/>
      <c r="H138" s="243">
        <v>14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152</v>
      </c>
      <c r="AU138" s="249" t="s">
        <v>87</v>
      </c>
      <c r="AV138" s="13" t="s">
        <v>87</v>
      </c>
      <c r="AW138" s="13" t="s">
        <v>31</v>
      </c>
      <c r="AX138" s="13" t="s">
        <v>75</v>
      </c>
      <c r="AY138" s="249" t="s">
        <v>144</v>
      </c>
    </row>
    <row r="139" s="14" customFormat="1">
      <c r="A139" s="14"/>
      <c r="B139" s="250"/>
      <c r="C139" s="251"/>
      <c r="D139" s="240" t="s">
        <v>152</v>
      </c>
      <c r="E139" s="252" t="s">
        <v>1</v>
      </c>
      <c r="F139" s="253" t="s">
        <v>154</v>
      </c>
      <c r="G139" s="251"/>
      <c r="H139" s="254">
        <v>14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152</v>
      </c>
      <c r="AU139" s="260" t="s">
        <v>87</v>
      </c>
      <c r="AV139" s="14" t="s">
        <v>94</v>
      </c>
      <c r="AW139" s="14" t="s">
        <v>31</v>
      </c>
      <c r="AX139" s="14" t="s">
        <v>82</v>
      </c>
      <c r="AY139" s="260" t="s">
        <v>144</v>
      </c>
    </row>
    <row r="140" s="2" customFormat="1" ht="24.15" customHeight="1">
      <c r="A140" s="37"/>
      <c r="B140" s="38"/>
      <c r="C140" s="225" t="s">
        <v>91</v>
      </c>
      <c r="D140" s="225" t="s">
        <v>146</v>
      </c>
      <c r="E140" s="226" t="s">
        <v>160</v>
      </c>
      <c r="F140" s="227" t="s">
        <v>161</v>
      </c>
      <c r="G140" s="228" t="s">
        <v>149</v>
      </c>
      <c r="H140" s="229">
        <v>14</v>
      </c>
      <c r="I140" s="230"/>
      <c r="J140" s="231">
        <f>ROUND(I140*H140,2)</f>
        <v>0</v>
      </c>
      <c r="K140" s="227" t="s">
        <v>150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0.0147</v>
      </c>
      <c r="R140" s="234">
        <f>Q140*H140</f>
        <v>0.20579999999999998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94</v>
      </c>
      <c r="AT140" s="236" t="s">
        <v>146</v>
      </c>
      <c r="AU140" s="236" t="s">
        <v>87</v>
      </c>
      <c r="AY140" s="16" t="s">
        <v>144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87</v>
      </c>
      <c r="BK140" s="237">
        <f>ROUND(I140*H140,2)</f>
        <v>0</v>
      </c>
      <c r="BL140" s="16" t="s">
        <v>94</v>
      </c>
      <c r="BM140" s="236" t="s">
        <v>275</v>
      </c>
    </row>
    <row r="141" s="13" customFormat="1">
      <c r="A141" s="13"/>
      <c r="B141" s="238"/>
      <c r="C141" s="239"/>
      <c r="D141" s="240" t="s">
        <v>152</v>
      </c>
      <c r="E141" s="241" t="s">
        <v>1</v>
      </c>
      <c r="F141" s="242" t="s">
        <v>274</v>
      </c>
      <c r="G141" s="239"/>
      <c r="H141" s="243">
        <v>14</v>
      </c>
      <c r="I141" s="244"/>
      <c r="J141" s="239"/>
      <c r="K141" s="239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152</v>
      </c>
      <c r="AU141" s="249" t="s">
        <v>87</v>
      </c>
      <c r="AV141" s="13" t="s">
        <v>87</v>
      </c>
      <c r="AW141" s="13" t="s">
        <v>31</v>
      </c>
      <c r="AX141" s="13" t="s">
        <v>75</v>
      </c>
      <c r="AY141" s="249" t="s">
        <v>144</v>
      </c>
    </row>
    <row r="142" s="14" customFormat="1">
      <c r="A142" s="14"/>
      <c r="B142" s="250"/>
      <c r="C142" s="251"/>
      <c r="D142" s="240" t="s">
        <v>152</v>
      </c>
      <c r="E142" s="252" t="s">
        <v>1</v>
      </c>
      <c r="F142" s="253" t="s">
        <v>154</v>
      </c>
      <c r="G142" s="251"/>
      <c r="H142" s="254">
        <v>14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152</v>
      </c>
      <c r="AU142" s="260" t="s">
        <v>87</v>
      </c>
      <c r="AV142" s="14" t="s">
        <v>94</v>
      </c>
      <c r="AW142" s="14" t="s">
        <v>31</v>
      </c>
      <c r="AX142" s="14" t="s">
        <v>82</v>
      </c>
      <c r="AY142" s="260" t="s">
        <v>144</v>
      </c>
    </row>
    <row r="143" s="2" customFormat="1" ht="16.5" customHeight="1">
      <c r="A143" s="37"/>
      <c r="B143" s="38"/>
      <c r="C143" s="225" t="s">
        <v>94</v>
      </c>
      <c r="D143" s="225" t="s">
        <v>146</v>
      </c>
      <c r="E143" s="226" t="s">
        <v>163</v>
      </c>
      <c r="F143" s="227" t="s">
        <v>164</v>
      </c>
      <c r="G143" s="228" t="s">
        <v>149</v>
      </c>
      <c r="H143" s="229">
        <v>14</v>
      </c>
      <c r="I143" s="230"/>
      <c r="J143" s="231">
        <f>ROUND(I143*H143,2)</f>
        <v>0</v>
      </c>
      <c r="K143" s="227" t="s">
        <v>150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0.0040000000000000001</v>
      </c>
      <c r="R143" s="234">
        <f>Q143*H143</f>
        <v>0.056000000000000001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94</v>
      </c>
      <c r="AT143" s="236" t="s">
        <v>146</v>
      </c>
      <c r="AU143" s="236" t="s">
        <v>87</v>
      </c>
      <c r="AY143" s="16" t="s">
        <v>144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87</v>
      </c>
      <c r="BK143" s="237">
        <f>ROUND(I143*H143,2)</f>
        <v>0</v>
      </c>
      <c r="BL143" s="16" t="s">
        <v>94</v>
      </c>
      <c r="BM143" s="236" t="s">
        <v>276</v>
      </c>
    </row>
    <row r="144" s="13" customFormat="1">
      <c r="A144" s="13"/>
      <c r="B144" s="238"/>
      <c r="C144" s="239"/>
      <c r="D144" s="240" t="s">
        <v>152</v>
      </c>
      <c r="E144" s="241" t="s">
        <v>1</v>
      </c>
      <c r="F144" s="242" t="s">
        <v>274</v>
      </c>
      <c r="G144" s="239"/>
      <c r="H144" s="243">
        <v>14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152</v>
      </c>
      <c r="AU144" s="249" t="s">
        <v>87</v>
      </c>
      <c r="AV144" s="13" t="s">
        <v>87</v>
      </c>
      <c r="AW144" s="13" t="s">
        <v>31</v>
      </c>
      <c r="AX144" s="13" t="s">
        <v>75</v>
      </c>
      <c r="AY144" s="249" t="s">
        <v>144</v>
      </c>
    </row>
    <row r="145" s="14" customFormat="1">
      <c r="A145" s="14"/>
      <c r="B145" s="250"/>
      <c r="C145" s="251"/>
      <c r="D145" s="240" t="s">
        <v>152</v>
      </c>
      <c r="E145" s="252" t="s">
        <v>1</v>
      </c>
      <c r="F145" s="253" t="s">
        <v>154</v>
      </c>
      <c r="G145" s="251"/>
      <c r="H145" s="254">
        <v>14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152</v>
      </c>
      <c r="AU145" s="260" t="s">
        <v>87</v>
      </c>
      <c r="AV145" s="14" t="s">
        <v>94</v>
      </c>
      <c r="AW145" s="14" t="s">
        <v>31</v>
      </c>
      <c r="AX145" s="14" t="s">
        <v>82</v>
      </c>
      <c r="AY145" s="260" t="s">
        <v>144</v>
      </c>
    </row>
    <row r="146" s="12" customFormat="1" ht="22.8" customHeight="1">
      <c r="A146" s="12"/>
      <c r="B146" s="209"/>
      <c r="C146" s="210"/>
      <c r="D146" s="211" t="s">
        <v>74</v>
      </c>
      <c r="E146" s="223" t="s">
        <v>166</v>
      </c>
      <c r="F146" s="223" t="s">
        <v>167</v>
      </c>
      <c r="G146" s="210"/>
      <c r="H146" s="210"/>
      <c r="I146" s="213"/>
      <c r="J146" s="224">
        <f>BK146</f>
        <v>0</v>
      </c>
      <c r="K146" s="210"/>
      <c r="L146" s="215"/>
      <c r="M146" s="216"/>
      <c r="N146" s="217"/>
      <c r="O146" s="217"/>
      <c r="P146" s="218">
        <f>SUM(P147:P152)</f>
        <v>0</v>
      </c>
      <c r="Q146" s="217"/>
      <c r="R146" s="218">
        <f>SUM(R147:R152)</f>
        <v>0</v>
      </c>
      <c r="S146" s="217"/>
      <c r="T146" s="219">
        <f>SUM(T147:T152)</f>
        <v>1.6880000000000002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0" t="s">
        <v>82</v>
      </c>
      <c r="AT146" s="221" t="s">
        <v>74</v>
      </c>
      <c r="AU146" s="221" t="s">
        <v>82</v>
      </c>
      <c r="AY146" s="220" t="s">
        <v>144</v>
      </c>
      <c r="BK146" s="222">
        <f>SUM(BK147:BK152)</f>
        <v>0</v>
      </c>
    </row>
    <row r="147" s="2" customFormat="1" ht="24.15" customHeight="1">
      <c r="A147" s="37"/>
      <c r="B147" s="38"/>
      <c r="C147" s="225" t="s">
        <v>97</v>
      </c>
      <c r="D147" s="225" t="s">
        <v>146</v>
      </c>
      <c r="E147" s="226" t="s">
        <v>168</v>
      </c>
      <c r="F147" s="227" t="s">
        <v>169</v>
      </c>
      <c r="G147" s="228" t="s">
        <v>149</v>
      </c>
      <c r="H147" s="229">
        <v>10</v>
      </c>
      <c r="I147" s="230"/>
      <c r="J147" s="231">
        <f>ROUND(I147*H147,2)</f>
        <v>0</v>
      </c>
      <c r="K147" s="227" t="s">
        <v>150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0.128</v>
      </c>
      <c r="T147" s="235">
        <f>S147*H147</f>
        <v>1.28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94</v>
      </c>
      <c r="AT147" s="236" t="s">
        <v>146</v>
      </c>
      <c r="AU147" s="236" t="s">
        <v>87</v>
      </c>
      <c r="AY147" s="16" t="s">
        <v>144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87</v>
      </c>
      <c r="BK147" s="237">
        <f>ROUND(I147*H147,2)</f>
        <v>0</v>
      </c>
      <c r="BL147" s="16" t="s">
        <v>94</v>
      </c>
      <c r="BM147" s="236" t="s">
        <v>277</v>
      </c>
    </row>
    <row r="148" s="13" customFormat="1">
      <c r="A148" s="13"/>
      <c r="B148" s="238"/>
      <c r="C148" s="239"/>
      <c r="D148" s="240" t="s">
        <v>152</v>
      </c>
      <c r="E148" s="241" t="s">
        <v>1</v>
      </c>
      <c r="F148" s="242" t="s">
        <v>278</v>
      </c>
      <c r="G148" s="239"/>
      <c r="H148" s="243">
        <v>10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152</v>
      </c>
      <c r="AU148" s="249" t="s">
        <v>87</v>
      </c>
      <c r="AV148" s="13" t="s">
        <v>87</v>
      </c>
      <c r="AW148" s="13" t="s">
        <v>31</v>
      </c>
      <c r="AX148" s="13" t="s">
        <v>75</v>
      </c>
      <c r="AY148" s="249" t="s">
        <v>144</v>
      </c>
    </row>
    <row r="149" s="14" customFormat="1">
      <c r="A149" s="14"/>
      <c r="B149" s="250"/>
      <c r="C149" s="251"/>
      <c r="D149" s="240" t="s">
        <v>152</v>
      </c>
      <c r="E149" s="252" t="s">
        <v>1</v>
      </c>
      <c r="F149" s="253" t="s">
        <v>154</v>
      </c>
      <c r="G149" s="251"/>
      <c r="H149" s="254">
        <v>10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152</v>
      </c>
      <c r="AU149" s="260" t="s">
        <v>87</v>
      </c>
      <c r="AV149" s="14" t="s">
        <v>94</v>
      </c>
      <c r="AW149" s="14" t="s">
        <v>31</v>
      </c>
      <c r="AX149" s="14" t="s">
        <v>82</v>
      </c>
      <c r="AY149" s="260" t="s">
        <v>144</v>
      </c>
    </row>
    <row r="150" s="2" customFormat="1" ht="24.15" customHeight="1">
      <c r="A150" s="37"/>
      <c r="B150" s="38"/>
      <c r="C150" s="225" t="s">
        <v>100</v>
      </c>
      <c r="D150" s="225" t="s">
        <v>146</v>
      </c>
      <c r="E150" s="226" t="s">
        <v>172</v>
      </c>
      <c r="F150" s="227" t="s">
        <v>173</v>
      </c>
      <c r="G150" s="228" t="s">
        <v>149</v>
      </c>
      <c r="H150" s="229">
        <v>6</v>
      </c>
      <c r="I150" s="230"/>
      <c r="J150" s="231">
        <f>ROUND(I150*H150,2)</f>
        <v>0</v>
      </c>
      <c r="K150" s="227" t="s">
        <v>150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0.068000000000000005</v>
      </c>
      <c r="T150" s="235">
        <f>S150*H150</f>
        <v>0.40800000000000003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94</v>
      </c>
      <c r="AT150" s="236" t="s">
        <v>146</v>
      </c>
      <c r="AU150" s="236" t="s">
        <v>87</v>
      </c>
      <c r="AY150" s="16" t="s">
        <v>144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87</v>
      </c>
      <c r="BK150" s="237">
        <f>ROUND(I150*H150,2)</f>
        <v>0</v>
      </c>
      <c r="BL150" s="16" t="s">
        <v>94</v>
      </c>
      <c r="BM150" s="236" t="s">
        <v>279</v>
      </c>
    </row>
    <row r="151" s="13" customFormat="1">
      <c r="A151" s="13"/>
      <c r="B151" s="238"/>
      <c r="C151" s="239"/>
      <c r="D151" s="240" t="s">
        <v>152</v>
      </c>
      <c r="E151" s="241" t="s">
        <v>1</v>
      </c>
      <c r="F151" s="242" t="s">
        <v>280</v>
      </c>
      <c r="G151" s="239"/>
      <c r="H151" s="243">
        <v>6</v>
      </c>
      <c r="I151" s="244"/>
      <c r="J151" s="239"/>
      <c r="K151" s="239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152</v>
      </c>
      <c r="AU151" s="249" t="s">
        <v>87</v>
      </c>
      <c r="AV151" s="13" t="s">
        <v>87</v>
      </c>
      <c r="AW151" s="13" t="s">
        <v>31</v>
      </c>
      <c r="AX151" s="13" t="s">
        <v>75</v>
      </c>
      <c r="AY151" s="249" t="s">
        <v>144</v>
      </c>
    </row>
    <row r="152" s="14" customFormat="1">
      <c r="A152" s="14"/>
      <c r="B152" s="250"/>
      <c r="C152" s="251"/>
      <c r="D152" s="240" t="s">
        <v>152</v>
      </c>
      <c r="E152" s="252" t="s">
        <v>1</v>
      </c>
      <c r="F152" s="253" t="s">
        <v>154</v>
      </c>
      <c r="G152" s="251"/>
      <c r="H152" s="254">
        <v>6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152</v>
      </c>
      <c r="AU152" s="260" t="s">
        <v>87</v>
      </c>
      <c r="AV152" s="14" t="s">
        <v>94</v>
      </c>
      <c r="AW152" s="14" t="s">
        <v>31</v>
      </c>
      <c r="AX152" s="14" t="s">
        <v>82</v>
      </c>
      <c r="AY152" s="260" t="s">
        <v>144</v>
      </c>
    </row>
    <row r="153" s="12" customFormat="1" ht="22.8" customHeight="1">
      <c r="A153" s="12"/>
      <c r="B153" s="209"/>
      <c r="C153" s="210"/>
      <c r="D153" s="211" t="s">
        <v>74</v>
      </c>
      <c r="E153" s="223" t="s">
        <v>176</v>
      </c>
      <c r="F153" s="223" t="s">
        <v>177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SUM(P154:P159)</f>
        <v>0</v>
      </c>
      <c r="Q153" s="217"/>
      <c r="R153" s="218">
        <f>SUM(R154:R159)</f>
        <v>0</v>
      </c>
      <c r="S153" s="217"/>
      <c r="T153" s="219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82</v>
      </c>
      <c r="AT153" s="221" t="s">
        <v>74</v>
      </c>
      <c r="AU153" s="221" t="s">
        <v>82</v>
      </c>
      <c r="AY153" s="220" t="s">
        <v>144</v>
      </c>
      <c r="BK153" s="222">
        <f>SUM(BK154:BK159)</f>
        <v>0</v>
      </c>
    </row>
    <row r="154" s="2" customFormat="1" ht="33" customHeight="1">
      <c r="A154" s="37"/>
      <c r="B154" s="38"/>
      <c r="C154" s="225" t="s">
        <v>178</v>
      </c>
      <c r="D154" s="225" t="s">
        <v>146</v>
      </c>
      <c r="E154" s="226" t="s">
        <v>179</v>
      </c>
      <c r="F154" s="227" t="s">
        <v>180</v>
      </c>
      <c r="G154" s="228" t="s">
        <v>181</v>
      </c>
      <c r="H154" s="229">
        <v>1.8120000000000001</v>
      </c>
      <c r="I154" s="230"/>
      <c r="J154" s="231">
        <f>ROUND(I154*H154,2)</f>
        <v>0</v>
      </c>
      <c r="K154" s="227" t="s">
        <v>150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94</v>
      </c>
      <c r="AT154" s="236" t="s">
        <v>146</v>
      </c>
      <c r="AU154" s="236" t="s">
        <v>87</v>
      </c>
      <c r="AY154" s="16" t="s">
        <v>144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87</v>
      </c>
      <c r="BK154" s="237">
        <f>ROUND(I154*H154,2)</f>
        <v>0</v>
      </c>
      <c r="BL154" s="16" t="s">
        <v>94</v>
      </c>
      <c r="BM154" s="236" t="s">
        <v>281</v>
      </c>
    </row>
    <row r="155" s="2" customFormat="1" ht="24.15" customHeight="1">
      <c r="A155" s="37"/>
      <c r="B155" s="38"/>
      <c r="C155" s="225" t="s">
        <v>183</v>
      </c>
      <c r="D155" s="225" t="s">
        <v>146</v>
      </c>
      <c r="E155" s="226" t="s">
        <v>184</v>
      </c>
      <c r="F155" s="227" t="s">
        <v>185</v>
      </c>
      <c r="G155" s="228" t="s">
        <v>181</v>
      </c>
      <c r="H155" s="229">
        <v>1.8120000000000001</v>
      </c>
      <c r="I155" s="230"/>
      <c r="J155" s="231">
        <f>ROUND(I155*H155,2)</f>
        <v>0</v>
      </c>
      <c r="K155" s="227" t="s">
        <v>150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94</v>
      </c>
      <c r="AT155" s="236" t="s">
        <v>146</v>
      </c>
      <c r="AU155" s="236" t="s">
        <v>87</v>
      </c>
      <c r="AY155" s="16" t="s">
        <v>144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87</v>
      </c>
      <c r="BK155" s="237">
        <f>ROUND(I155*H155,2)</f>
        <v>0</v>
      </c>
      <c r="BL155" s="16" t="s">
        <v>94</v>
      </c>
      <c r="BM155" s="236" t="s">
        <v>282</v>
      </c>
    </row>
    <row r="156" s="2" customFormat="1" ht="24.15" customHeight="1">
      <c r="A156" s="37"/>
      <c r="B156" s="38"/>
      <c r="C156" s="225" t="s">
        <v>166</v>
      </c>
      <c r="D156" s="225" t="s">
        <v>146</v>
      </c>
      <c r="E156" s="226" t="s">
        <v>187</v>
      </c>
      <c r="F156" s="227" t="s">
        <v>188</v>
      </c>
      <c r="G156" s="228" t="s">
        <v>181</v>
      </c>
      <c r="H156" s="229">
        <v>36.240000000000002</v>
      </c>
      <c r="I156" s="230"/>
      <c r="J156" s="231">
        <f>ROUND(I156*H156,2)</f>
        <v>0</v>
      </c>
      <c r="K156" s="227" t="s">
        <v>150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94</v>
      </c>
      <c r="AT156" s="236" t="s">
        <v>146</v>
      </c>
      <c r="AU156" s="236" t="s">
        <v>87</v>
      </c>
      <c r="AY156" s="16" t="s">
        <v>144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87</v>
      </c>
      <c r="BK156" s="237">
        <f>ROUND(I156*H156,2)</f>
        <v>0</v>
      </c>
      <c r="BL156" s="16" t="s">
        <v>94</v>
      </c>
      <c r="BM156" s="236" t="s">
        <v>283</v>
      </c>
    </row>
    <row r="157" s="13" customFormat="1">
      <c r="A157" s="13"/>
      <c r="B157" s="238"/>
      <c r="C157" s="239"/>
      <c r="D157" s="240" t="s">
        <v>152</v>
      </c>
      <c r="E157" s="241" t="s">
        <v>1</v>
      </c>
      <c r="F157" s="242" t="s">
        <v>284</v>
      </c>
      <c r="G157" s="239"/>
      <c r="H157" s="243">
        <v>36.240000000000002</v>
      </c>
      <c r="I157" s="244"/>
      <c r="J157" s="239"/>
      <c r="K157" s="239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152</v>
      </c>
      <c r="AU157" s="249" t="s">
        <v>87</v>
      </c>
      <c r="AV157" s="13" t="s">
        <v>87</v>
      </c>
      <c r="AW157" s="13" t="s">
        <v>31</v>
      </c>
      <c r="AX157" s="13" t="s">
        <v>75</v>
      </c>
      <c r="AY157" s="249" t="s">
        <v>144</v>
      </c>
    </row>
    <row r="158" s="14" customFormat="1">
      <c r="A158" s="14"/>
      <c r="B158" s="250"/>
      <c r="C158" s="251"/>
      <c r="D158" s="240" t="s">
        <v>152</v>
      </c>
      <c r="E158" s="252" t="s">
        <v>1</v>
      </c>
      <c r="F158" s="253" t="s">
        <v>154</v>
      </c>
      <c r="G158" s="251"/>
      <c r="H158" s="254">
        <v>36.240000000000002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152</v>
      </c>
      <c r="AU158" s="260" t="s">
        <v>87</v>
      </c>
      <c r="AV158" s="14" t="s">
        <v>94</v>
      </c>
      <c r="AW158" s="14" t="s">
        <v>31</v>
      </c>
      <c r="AX158" s="14" t="s">
        <v>82</v>
      </c>
      <c r="AY158" s="260" t="s">
        <v>144</v>
      </c>
    </row>
    <row r="159" s="2" customFormat="1" ht="33" customHeight="1">
      <c r="A159" s="37"/>
      <c r="B159" s="38"/>
      <c r="C159" s="225" t="s">
        <v>191</v>
      </c>
      <c r="D159" s="225" t="s">
        <v>146</v>
      </c>
      <c r="E159" s="226" t="s">
        <v>192</v>
      </c>
      <c r="F159" s="227" t="s">
        <v>193</v>
      </c>
      <c r="G159" s="228" t="s">
        <v>181</v>
      </c>
      <c r="H159" s="229">
        <v>1.8120000000000001</v>
      </c>
      <c r="I159" s="230"/>
      <c r="J159" s="231">
        <f>ROUND(I159*H159,2)</f>
        <v>0</v>
      </c>
      <c r="K159" s="227" t="s">
        <v>150</v>
      </c>
      <c r="L159" s="43"/>
      <c r="M159" s="232" t="s">
        <v>1</v>
      </c>
      <c r="N159" s="233" t="s">
        <v>41</v>
      </c>
      <c r="O159" s="90"/>
      <c r="P159" s="234">
        <f>O159*H159</f>
        <v>0</v>
      </c>
      <c r="Q159" s="234">
        <v>0</v>
      </c>
      <c r="R159" s="234">
        <f>Q159*H159</f>
        <v>0</v>
      </c>
      <c r="S159" s="234">
        <v>0</v>
      </c>
      <c r="T159" s="235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6" t="s">
        <v>94</v>
      </c>
      <c r="AT159" s="236" t="s">
        <v>146</v>
      </c>
      <c r="AU159" s="236" t="s">
        <v>87</v>
      </c>
      <c r="AY159" s="16" t="s">
        <v>144</v>
      </c>
      <c r="BE159" s="237">
        <f>IF(N159="základní",J159,0)</f>
        <v>0</v>
      </c>
      <c r="BF159" s="237">
        <f>IF(N159="snížená",J159,0)</f>
        <v>0</v>
      </c>
      <c r="BG159" s="237">
        <f>IF(N159="zákl. přenesená",J159,0)</f>
        <v>0</v>
      </c>
      <c r="BH159" s="237">
        <f>IF(N159="sníž. přenesená",J159,0)</f>
        <v>0</v>
      </c>
      <c r="BI159" s="237">
        <f>IF(N159="nulová",J159,0)</f>
        <v>0</v>
      </c>
      <c r="BJ159" s="16" t="s">
        <v>87</v>
      </c>
      <c r="BK159" s="237">
        <f>ROUND(I159*H159,2)</f>
        <v>0</v>
      </c>
      <c r="BL159" s="16" t="s">
        <v>94</v>
      </c>
      <c r="BM159" s="236" t="s">
        <v>285</v>
      </c>
    </row>
    <row r="160" s="12" customFormat="1" ht="22.8" customHeight="1">
      <c r="A160" s="12"/>
      <c r="B160" s="209"/>
      <c r="C160" s="210"/>
      <c r="D160" s="211" t="s">
        <v>74</v>
      </c>
      <c r="E160" s="223" t="s">
        <v>195</v>
      </c>
      <c r="F160" s="223" t="s">
        <v>196</v>
      </c>
      <c r="G160" s="210"/>
      <c r="H160" s="210"/>
      <c r="I160" s="213"/>
      <c r="J160" s="224">
        <f>BK160</f>
        <v>0</v>
      </c>
      <c r="K160" s="210"/>
      <c r="L160" s="215"/>
      <c r="M160" s="216"/>
      <c r="N160" s="217"/>
      <c r="O160" s="217"/>
      <c r="P160" s="218">
        <f>P161</f>
        <v>0</v>
      </c>
      <c r="Q160" s="217"/>
      <c r="R160" s="218">
        <f>R161</f>
        <v>0</v>
      </c>
      <c r="S160" s="217"/>
      <c r="T160" s="219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20" t="s">
        <v>82</v>
      </c>
      <c r="AT160" s="221" t="s">
        <v>74</v>
      </c>
      <c r="AU160" s="221" t="s">
        <v>82</v>
      </c>
      <c r="AY160" s="220" t="s">
        <v>144</v>
      </c>
      <c r="BK160" s="222">
        <f>BK161</f>
        <v>0</v>
      </c>
    </row>
    <row r="161" s="2" customFormat="1" ht="33" customHeight="1">
      <c r="A161" s="37"/>
      <c r="B161" s="38"/>
      <c r="C161" s="225" t="s">
        <v>197</v>
      </c>
      <c r="D161" s="225" t="s">
        <v>146</v>
      </c>
      <c r="E161" s="226" t="s">
        <v>198</v>
      </c>
      <c r="F161" s="227" t="s">
        <v>199</v>
      </c>
      <c r="G161" s="228" t="s">
        <v>181</v>
      </c>
      <c r="H161" s="229">
        <v>1.0580000000000001</v>
      </c>
      <c r="I161" s="230"/>
      <c r="J161" s="231">
        <f>ROUND(I161*H161,2)</f>
        <v>0</v>
      </c>
      <c r="K161" s="227" t="s">
        <v>150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94</v>
      </c>
      <c r="AT161" s="236" t="s">
        <v>146</v>
      </c>
      <c r="AU161" s="236" t="s">
        <v>87</v>
      </c>
      <c r="AY161" s="16" t="s">
        <v>144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87</v>
      </c>
      <c r="BK161" s="237">
        <f>ROUND(I161*H161,2)</f>
        <v>0</v>
      </c>
      <c r="BL161" s="16" t="s">
        <v>94</v>
      </c>
      <c r="BM161" s="236" t="s">
        <v>286</v>
      </c>
    </row>
    <row r="162" s="12" customFormat="1" ht="25.92" customHeight="1">
      <c r="A162" s="12"/>
      <c r="B162" s="209"/>
      <c r="C162" s="210"/>
      <c r="D162" s="211" t="s">
        <v>74</v>
      </c>
      <c r="E162" s="212" t="s">
        <v>201</v>
      </c>
      <c r="F162" s="212" t="s">
        <v>202</v>
      </c>
      <c r="G162" s="210"/>
      <c r="H162" s="210"/>
      <c r="I162" s="213"/>
      <c r="J162" s="214">
        <f>BK162</f>
        <v>0</v>
      </c>
      <c r="K162" s="210"/>
      <c r="L162" s="215"/>
      <c r="M162" s="216"/>
      <c r="N162" s="217"/>
      <c r="O162" s="217"/>
      <c r="P162" s="218">
        <f>P163+P172+P188</f>
        <v>0</v>
      </c>
      <c r="Q162" s="217"/>
      <c r="R162" s="218">
        <f>R163+R172+R188</f>
        <v>0.26638000000000001</v>
      </c>
      <c r="S162" s="217"/>
      <c r="T162" s="219">
        <f>T163+T172+T188</f>
        <v>0.124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87</v>
      </c>
      <c r="AT162" s="221" t="s">
        <v>74</v>
      </c>
      <c r="AU162" s="221" t="s">
        <v>75</v>
      </c>
      <c r="AY162" s="220" t="s">
        <v>144</v>
      </c>
      <c r="BK162" s="222">
        <f>BK163+BK172+BK188</f>
        <v>0</v>
      </c>
    </row>
    <row r="163" s="12" customFormat="1" ht="22.8" customHeight="1">
      <c r="A163" s="12"/>
      <c r="B163" s="209"/>
      <c r="C163" s="210"/>
      <c r="D163" s="211" t="s">
        <v>74</v>
      </c>
      <c r="E163" s="223" t="s">
        <v>203</v>
      </c>
      <c r="F163" s="223" t="s">
        <v>204</v>
      </c>
      <c r="G163" s="210"/>
      <c r="H163" s="210"/>
      <c r="I163" s="213"/>
      <c r="J163" s="224">
        <f>BK163</f>
        <v>0</v>
      </c>
      <c r="K163" s="210"/>
      <c r="L163" s="215"/>
      <c r="M163" s="216"/>
      <c r="N163" s="217"/>
      <c r="O163" s="217"/>
      <c r="P163" s="218">
        <f>SUM(P164:P171)</f>
        <v>0</v>
      </c>
      <c r="Q163" s="217"/>
      <c r="R163" s="218">
        <f>SUM(R164:R171)</f>
        <v>0.071640000000000009</v>
      </c>
      <c r="S163" s="217"/>
      <c r="T163" s="219">
        <f>SUM(T164:T171)</f>
        <v>0.124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0" t="s">
        <v>87</v>
      </c>
      <c r="AT163" s="221" t="s">
        <v>74</v>
      </c>
      <c r="AU163" s="221" t="s">
        <v>82</v>
      </c>
      <c r="AY163" s="220" t="s">
        <v>144</v>
      </c>
      <c r="BK163" s="222">
        <f>SUM(BK164:BK171)</f>
        <v>0</v>
      </c>
    </row>
    <row r="164" s="2" customFormat="1" ht="16.5" customHeight="1">
      <c r="A164" s="37"/>
      <c r="B164" s="38"/>
      <c r="C164" s="225" t="s">
        <v>8</v>
      </c>
      <c r="D164" s="225" t="s">
        <v>146</v>
      </c>
      <c r="E164" s="226" t="s">
        <v>287</v>
      </c>
      <c r="F164" s="227" t="s">
        <v>288</v>
      </c>
      <c r="G164" s="228" t="s">
        <v>207</v>
      </c>
      <c r="H164" s="229">
        <v>2</v>
      </c>
      <c r="I164" s="230"/>
      <c r="J164" s="231">
        <f>ROUND(I164*H164,2)</f>
        <v>0</v>
      </c>
      <c r="K164" s="227" t="s">
        <v>150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0.062</v>
      </c>
      <c r="T164" s="235">
        <f>S164*H164</f>
        <v>0.124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208</v>
      </c>
      <c r="AT164" s="236" t="s">
        <v>146</v>
      </c>
      <c r="AU164" s="236" t="s">
        <v>87</v>
      </c>
      <c r="AY164" s="16" t="s">
        <v>144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87</v>
      </c>
      <c r="BK164" s="237">
        <f>ROUND(I164*H164,2)</f>
        <v>0</v>
      </c>
      <c r="BL164" s="16" t="s">
        <v>208</v>
      </c>
      <c r="BM164" s="236" t="s">
        <v>289</v>
      </c>
    </row>
    <row r="165" s="2" customFormat="1" ht="24.15" customHeight="1">
      <c r="A165" s="37"/>
      <c r="B165" s="38"/>
      <c r="C165" s="225" t="s">
        <v>211</v>
      </c>
      <c r="D165" s="225" t="s">
        <v>146</v>
      </c>
      <c r="E165" s="226" t="s">
        <v>212</v>
      </c>
      <c r="F165" s="227" t="s">
        <v>213</v>
      </c>
      <c r="G165" s="228" t="s">
        <v>207</v>
      </c>
      <c r="H165" s="229">
        <v>2</v>
      </c>
      <c r="I165" s="230"/>
      <c r="J165" s="231">
        <f>ROUND(I165*H165,2)</f>
        <v>0</v>
      </c>
      <c r="K165" s="227" t="s">
        <v>150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0.017069999999999998</v>
      </c>
      <c r="R165" s="234">
        <f>Q165*H165</f>
        <v>0.034139999999999997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208</v>
      </c>
      <c r="AT165" s="236" t="s">
        <v>146</v>
      </c>
      <c r="AU165" s="236" t="s">
        <v>87</v>
      </c>
      <c r="AY165" s="16" t="s">
        <v>144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87</v>
      </c>
      <c r="BK165" s="237">
        <f>ROUND(I165*H165,2)</f>
        <v>0</v>
      </c>
      <c r="BL165" s="16" t="s">
        <v>208</v>
      </c>
      <c r="BM165" s="236" t="s">
        <v>290</v>
      </c>
    </row>
    <row r="166" s="13" customFormat="1">
      <c r="A166" s="13"/>
      <c r="B166" s="238"/>
      <c r="C166" s="239"/>
      <c r="D166" s="240" t="s">
        <v>152</v>
      </c>
      <c r="E166" s="241" t="s">
        <v>1</v>
      </c>
      <c r="F166" s="242" t="s">
        <v>291</v>
      </c>
      <c r="G166" s="239"/>
      <c r="H166" s="243">
        <v>2</v>
      </c>
      <c r="I166" s="244"/>
      <c r="J166" s="239"/>
      <c r="K166" s="239"/>
      <c r="L166" s="245"/>
      <c r="M166" s="246"/>
      <c r="N166" s="247"/>
      <c r="O166" s="247"/>
      <c r="P166" s="247"/>
      <c r="Q166" s="247"/>
      <c r="R166" s="247"/>
      <c r="S166" s="247"/>
      <c r="T166" s="24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9" t="s">
        <v>152</v>
      </c>
      <c r="AU166" s="249" t="s">
        <v>87</v>
      </c>
      <c r="AV166" s="13" t="s">
        <v>87</v>
      </c>
      <c r="AW166" s="13" t="s">
        <v>31</v>
      </c>
      <c r="AX166" s="13" t="s">
        <v>75</v>
      </c>
      <c r="AY166" s="249" t="s">
        <v>144</v>
      </c>
    </row>
    <row r="167" s="14" customFormat="1">
      <c r="A167" s="14"/>
      <c r="B167" s="250"/>
      <c r="C167" s="251"/>
      <c r="D167" s="240" t="s">
        <v>152</v>
      </c>
      <c r="E167" s="252" t="s">
        <v>1</v>
      </c>
      <c r="F167" s="253" t="s">
        <v>154</v>
      </c>
      <c r="G167" s="251"/>
      <c r="H167" s="254">
        <v>2</v>
      </c>
      <c r="I167" s="255"/>
      <c r="J167" s="251"/>
      <c r="K167" s="251"/>
      <c r="L167" s="256"/>
      <c r="M167" s="257"/>
      <c r="N167" s="258"/>
      <c r="O167" s="258"/>
      <c r="P167" s="258"/>
      <c r="Q167" s="258"/>
      <c r="R167" s="258"/>
      <c r="S167" s="258"/>
      <c r="T167" s="25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0" t="s">
        <v>152</v>
      </c>
      <c r="AU167" s="260" t="s">
        <v>87</v>
      </c>
      <c r="AV167" s="14" t="s">
        <v>94</v>
      </c>
      <c r="AW167" s="14" t="s">
        <v>31</v>
      </c>
      <c r="AX167" s="14" t="s">
        <v>82</v>
      </c>
      <c r="AY167" s="260" t="s">
        <v>144</v>
      </c>
    </row>
    <row r="168" s="2" customFormat="1" ht="24.15" customHeight="1">
      <c r="A168" s="37"/>
      <c r="B168" s="38"/>
      <c r="C168" s="225" t="s">
        <v>216</v>
      </c>
      <c r="D168" s="225" t="s">
        <v>146</v>
      </c>
      <c r="E168" s="226" t="s">
        <v>292</v>
      </c>
      <c r="F168" s="227" t="s">
        <v>293</v>
      </c>
      <c r="G168" s="228" t="s">
        <v>207</v>
      </c>
      <c r="H168" s="229">
        <v>2</v>
      </c>
      <c r="I168" s="230"/>
      <c r="J168" s="231">
        <f>ROUND(I168*H168,2)</f>
        <v>0</v>
      </c>
      <c r="K168" s="227" t="s">
        <v>1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0.017469999999999999</v>
      </c>
      <c r="R168" s="234">
        <f>Q168*H168</f>
        <v>0.034939999999999999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208</v>
      </c>
      <c r="AT168" s="236" t="s">
        <v>146</v>
      </c>
      <c r="AU168" s="236" t="s">
        <v>87</v>
      </c>
      <c r="AY168" s="16" t="s">
        <v>144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87</v>
      </c>
      <c r="BK168" s="237">
        <f>ROUND(I168*H168,2)</f>
        <v>0</v>
      </c>
      <c r="BL168" s="16" t="s">
        <v>208</v>
      </c>
      <c r="BM168" s="236" t="s">
        <v>294</v>
      </c>
    </row>
    <row r="169" s="2" customFormat="1" ht="16.5" customHeight="1">
      <c r="A169" s="37"/>
      <c r="B169" s="38"/>
      <c r="C169" s="225" t="s">
        <v>221</v>
      </c>
      <c r="D169" s="225" t="s">
        <v>146</v>
      </c>
      <c r="E169" s="226" t="s">
        <v>217</v>
      </c>
      <c r="F169" s="227" t="s">
        <v>218</v>
      </c>
      <c r="G169" s="228" t="s">
        <v>219</v>
      </c>
      <c r="H169" s="229">
        <v>2</v>
      </c>
      <c r="I169" s="230"/>
      <c r="J169" s="231">
        <f>ROUND(I169*H169,2)</f>
        <v>0</v>
      </c>
      <c r="K169" s="227" t="s">
        <v>150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</v>
      </c>
      <c r="R169" s="234">
        <f>Q169*H169</f>
        <v>0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208</v>
      </c>
      <c r="AT169" s="236" t="s">
        <v>146</v>
      </c>
      <c r="AU169" s="236" t="s">
        <v>87</v>
      </c>
      <c r="AY169" s="16" t="s">
        <v>144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87</v>
      </c>
      <c r="BK169" s="237">
        <f>ROUND(I169*H169,2)</f>
        <v>0</v>
      </c>
      <c r="BL169" s="16" t="s">
        <v>208</v>
      </c>
      <c r="BM169" s="236" t="s">
        <v>295</v>
      </c>
    </row>
    <row r="170" s="2" customFormat="1" ht="16.5" customHeight="1">
      <c r="A170" s="37"/>
      <c r="B170" s="38"/>
      <c r="C170" s="261" t="s">
        <v>208</v>
      </c>
      <c r="D170" s="261" t="s">
        <v>222</v>
      </c>
      <c r="E170" s="262" t="s">
        <v>223</v>
      </c>
      <c r="F170" s="263" t="s">
        <v>224</v>
      </c>
      <c r="G170" s="264" t="s">
        <v>219</v>
      </c>
      <c r="H170" s="265">
        <v>2</v>
      </c>
      <c r="I170" s="266"/>
      <c r="J170" s="267">
        <f>ROUND(I170*H170,2)</f>
        <v>0</v>
      </c>
      <c r="K170" s="263" t="s">
        <v>150</v>
      </c>
      <c r="L170" s="268"/>
      <c r="M170" s="269" t="s">
        <v>1</v>
      </c>
      <c r="N170" s="270" t="s">
        <v>41</v>
      </c>
      <c r="O170" s="90"/>
      <c r="P170" s="234">
        <f>O170*H170</f>
        <v>0</v>
      </c>
      <c r="Q170" s="234">
        <v>0.0012800000000000001</v>
      </c>
      <c r="R170" s="234">
        <f>Q170*H170</f>
        <v>0.0025600000000000002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225</v>
      </c>
      <c r="AT170" s="236" t="s">
        <v>222</v>
      </c>
      <c r="AU170" s="236" t="s">
        <v>87</v>
      </c>
      <c r="AY170" s="16" t="s">
        <v>144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87</v>
      </c>
      <c r="BK170" s="237">
        <f>ROUND(I170*H170,2)</f>
        <v>0</v>
      </c>
      <c r="BL170" s="16" t="s">
        <v>208</v>
      </c>
      <c r="BM170" s="236" t="s">
        <v>296</v>
      </c>
    </row>
    <row r="171" s="2" customFormat="1" ht="24.15" customHeight="1">
      <c r="A171" s="37"/>
      <c r="B171" s="38"/>
      <c r="C171" s="225" t="s">
        <v>233</v>
      </c>
      <c r="D171" s="225" t="s">
        <v>146</v>
      </c>
      <c r="E171" s="226" t="s">
        <v>227</v>
      </c>
      <c r="F171" s="227" t="s">
        <v>228</v>
      </c>
      <c r="G171" s="228" t="s">
        <v>229</v>
      </c>
      <c r="H171" s="271"/>
      <c r="I171" s="230"/>
      <c r="J171" s="231">
        <f>ROUND(I171*H171,2)</f>
        <v>0</v>
      </c>
      <c r="K171" s="227" t="s">
        <v>150</v>
      </c>
      <c r="L171" s="43"/>
      <c r="M171" s="232" t="s">
        <v>1</v>
      </c>
      <c r="N171" s="233" t="s">
        <v>41</v>
      </c>
      <c r="O171" s="90"/>
      <c r="P171" s="234">
        <f>O171*H171</f>
        <v>0</v>
      </c>
      <c r="Q171" s="234">
        <v>0</v>
      </c>
      <c r="R171" s="234">
        <f>Q171*H171</f>
        <v>0</v>
      </c>
      <c r="S171" s="234">
        <v>0</v>
      </c>
      <c r="T171" s="235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6" t="s">
        <v>208</v>
      </c>
      <c r="AT171" s="236" t="s">
        <v>146</v>
      </c>
      <c r="AU171" s="236" t="s">
        <v>87</v>
      </c>
      <c r="AY171" s="16" t="s">
        <v>144</v>
      </c>
      <c r="BE171" s="237">
        <f>IF(N171="základní",J171,0)</f>
        <v>0</v>
      </c>
      <c r="BF171" s="237">
        <f>IF(N171="snížená",J171,0)</f>
        <v>0</v>
      </c>
      <c r="BG171" s="237">
        <f>IF(N171="zákl. přenesená",J171,0)</f>
        <v>0</v>
      </c>
      <c r="BH171" s="237">
        <f>IF(N171="sníž. přenesená",J171,0)</f>
        <v>0</v>
      </c>
      <c r="BI171" s="237">
        <f>IF(N171="nulová",J171,0)</f>
        <v>0</v>
      </c>
      <c r="BJ171" s="16" t="s">
        <v>87</v>
      </c>
      <c r="BK171" s="237">
        <f>ROUND(I171*H171,2)</f>
        <v>0</v>
      </c>
      <c r="BL171" s="16" t="s">
        <v>208</v>
      </c>
      <c r="BM171" s="236" t="s">
        <v>297</v>
      </c>
    </row>
    <row r="172" s="12" customFormat="1" ht="22.8" customHeight="1">
      <c r="A172" s="12"/>
      <c r="B172" s="209"/>
      <c r="C172" s="210"/>
      <c r="D172" s="211" t="s">
        <v>74</v>
      </c>
      <c r="E172" s="223" t="s">
        <v>231</v>
      </c>
      <c r="F172" s="223" t="s">
        <v>232</v>
      </c>
      <c r="G172" s="210"/>
      <c r="H172" s="210"/>
      <c r="I172" s="213"/>
      <c r="J172" s="224">
        <f>BK172</f>
        <v>0</v>
      </c>
      <c r="K172" s="210"/>
      <c r="L172" s="215"/>
      <c r="M172" s="216"/>
      <c r="N172" s="217"/>
      <c r="O172" s="217"/>
      <c r="P172" s="218">
        <f>SUM(P173:P187)</f>
        <v>0</v>
      </c>
      <c r="Q172" s="217"/>
      <c r="R172" s="218">
        <f>SUM(R173:R187)</f>
        <v>0.18773999999999999</v>
      </c>
      <c r="S172" s="217"/>
      <c r="T172" s="219">
        <f>SUM(T173:T187)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20" t="s">
        <v>87</v>
      </c>
      <c r="AT172" s="221" t="s">
        <v>74</v>
      </c>
      <c r="AU172" s="221" t="s">
        <v>82</v>
      </c>
      <c r="AY172" s="220" t="s">
        <v>144</v>
      </c>
      <c r="BK172" s="222">
        <f>SUM(BK173:BK187)</f>
        <v>0</v>
      </c>
    </row>
    <row r="173" s="2" customFormat="1" ht="16.5" customHeight="1">
      <c r="A173" s="37"/>
      <c r="B173" s="38"/>
      <c r="C173" s="225" t="s">
        <v>238</v>
      </c>
      <c r="D173" s="225" t="s">
        <v>146</v>
      </c>
      <c r="E173" s="226" t="s">
        <v>234</v>
      </c>
      <c r="F173" s="227" t="s">
        <v>235</v>
      </c>
      <c r="G173" s="228" t="s">
        <v>149</v>
      </c>
      <c r="H173" s="229">
        <v>6</v>
      </c>
      <c r="I173" s="230"/>
      <c r="J173" s="231">
        <f>ROUND(I173*H173,2)</f>
        <v>0</v>
      </c>
      <c r="K173" s="227" t="s">
        <v>150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</v>
      </c>
      <c r="R173" s="234">
        <f>Q173*H173</f>
        <v>0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208</v>
      </c>
      <c r="AT173" s="236" t="s">
        <v>146</v>
      </c>
      <c r="AU173" s="236" t="s">
        <v>87</v>
      </c>
      <c r="AY173" s="16" t="s">
        <v>144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87</v>
      </c>
      <c r="BK173" s="237">
        <f>ROUND(I173*H173,2)</f>
        <v>0</v>
      </c>
      <c r="BL173" s="16" t="s">
        <v>208</v>
      </c>
      <c r="BM173" s="236" t="s">
        <v>298</v>
      </c>
    </row>
    <row r="174" s="13" customFormat="1">
      <c r="A174" s="13"/>
      <c r="B174" s="238"/>
      <c r="C174" s="239"/>
      <c r="D174" s="240" t="s">
        <v>152</v>
      </c>
      <c r="E174" s="241" t="s">
        <v>1</v>
      </c>
      <c r="F174" s="242" t="s">
        <v>299</v>
      </c>
      <c r="G174" s="239"/>
      <c r="H174" s="243">
        <v>6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152</v>
      </c>
      <c r="AU174" s="249" t="s">
        <v>87</v>
      </c>
      <c r="AV174" s="13" t="s">
        <v>87</v>
      </c>
      <c r="AW174" s="13" t="s">
        <v>31</v>
      </c>
      <c r="AX174" s="13" t="s">
        <v>75</v>
      </c>
      <c r="AY174" s="249" t="s">
        <v>144</v>
      </c>
    </row>
    <row r="175" s="14" customFormat="1">
      <c r="A175" s="14"/>
      <c r="B175" s="250"/>
      <c r="C175" s="251"/>
      <c r="D175" s="240" t="s">
        <v>152</v>
      </c>
      <c r="E175" s="252" t="s">
        <v>1</v>
      </c>
      <c r="F175" s="253" t="s">
        <v>154</v>
      </c>
      <c r="G175" s="251"/>
      <c r="H175" s="254">
        <v>6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152</v>
      </c>
      <c r="AU175" s="260" t="s">
        <v>87</v>
      </c>
      <c r="AV175" s="14" t="s">
        <v>94</v>
      </c>
      <c r="AW175" s="14" t="s">
        <v>31</v>
      </c>
      <c r="AX175" s="14" t="s">
        <v>82</v>
      </c>
      <c r="AY175" s="260" t="s">
        <v>144</v>
      </c>
    </row>
    <row r="176" s="2" customFormat="1" ht="16.5" customHeight="1">
      <c r="A176" s="37"/>
      <c r="B176" s="38"/>
      <c r="C176" s="225" t="s">
        <v>242</v>
      </c>
      <c r="D176" s="225" t="s">
        <v>146</v>
      </c>
      <c r="E176" s="226" t="s">
        <v>239</v>
      </c>
      <c r="F176" s="227" t="s">
        <v>240</v>
      </c>
      <c r="G176" s="228" t="s">
        <v>149</v>
      </c>
      <c r="H176" s="229">
        <v>6</v>
      </c>
      <c r="I176" s="230"/>
      <c r="J176" s="231">
        <f>ROUND(I176*H176,2)</f>
        <v>0</v>
      </c>
      <c r="K176" s="227" t="s">
        <v>150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0.00029999999999999997</v>
      </c>
      <c r="R176" s="234">
        <f>Q176*H176</f>
        <v>0.0018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208</v>
      </c>
      <c r="AT176" s="236" t="s">
        <v>146</v>
      </c>
      <c r="AU176" s="236" t="s">
        <v>87</v>
      </c>
      <c r="AY176" s="16" t="s">
        <v>144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87</v>
      </c>
      <c r="BK176" s="237">
        <f>ROUND(I176*H176,2)</f>
        <v>0</v>
      </c>
      <c r="BL176" s="16" t="s">
        <v>208</v>
      </c>
      <c r="BM176" s="236" t="s">
        <v>300</v>
      </c>
    </row>
    <row r="177" s="13" customFormat="1">
      <c r="A177" s="13"/>
      <c r="B177" s="238"/>
      <c r="C177" s="239"/>
      <c r="D177" s="240" t="s">
        <v>152</v>
      </c>
      <c r="E177" s="241" t="s">
        <v>1</v>
      </c>
      <c r="F177" s="242" t="s">
        <v>299</v>
      </c>
      <c r="G177" s="239"/>
      <c r="H177" s="243">
        <v>6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152</v>
      </c>
      <c r="AU177" s="249" t="s">
        <v>87</v>
      </c>
      <c r="AV177" s="13" t="s">
        <v>87</v>
      </c>
      <c r="AW177" s="13" t="s">
        <v>31</v>
      </c>
      <c r="AX177" s="13" t="s">
        <v>75</v>
      </c>
      <c r="AY177" s="249" t="s">
        <v>144</v>
      </c>
    </row>
    <row r="178" s="14" customFormat="1">
      <c r="A178" s="14"/>
      <c r="B178" s="250"/>
      <c r="C178" s="251"/>
      <c r="D178" s="240" t="s">
        <v>152</v>
      </c>
      <c r="E178" s="252" t="s">
        <v>1</v>
      </c>
      <c r="F178" s="253" t="s">
        <v>154</v>
      </c>
      <c r="G178" s="251"/>
      <c r="H178" s="254">
        <v>6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0" t="s">
        <v>152</v>
      </c>
      <c r="AU178" s="260" t="s">
        <v>87</v>
      </c>
      <c r="AV178" s="14" t="s">
        <v>94</v>
      </c>
      <c r="AW178" s="14" t="s">
        <v>31</v>
      </c>
      <c r="AX178" s="14" t="s">
        <v>82</v>
      </c>
      <c r="AY178" s="260" t="s">
        <v>144</v>
      </c>
    </row>
    <row r="179" s="2" customFormat="1" ht="33" customHeight="1">
      <c r="A179" s="37"/>
      <c r="B179" s="38"/>
      <c r="C179" s="225" t="s">
        <v>246</v>
      </c>
      <c r="D179" s="225" t="s">
        <v>146</v>
      </c>
      <c r="E179" s="226" t="s">
        <v>243</v>
      </c>
      <c r="F179" s="227" t="s">
        <v>244</v>
      </c>
      <c r="G179" s="228" t="s">
        <v>149</v>
      </c>
      <c r="H179" s="229">
        <v>6</v>
      </c>
      <c r="I179" s="230"/>
      <c r="J179" s="231">
        <f>ROUND(I179*H179,2)</f>
        <v>0</v>
      </c>
      <c r="K179" s="227" t="s">
        <v>150</v>
      </c>
      <c r="L179" s="43"/>
      <c r="M179" s="232" t="s">
        <v>1</v>
      </c>
      <c r="N179" s="233" t="s">
        <v>41</v>
      </c>
      <c r="O179" s="90"/>
      <c r="P179" s="234">
        <f>O179*H179</f>
        <v>0</v>
      </c>
      <c r="Q179" s="234">
        <v>0.0090900000000000009</v>
      </c>
      <c r="R179" s="234">
        <f>Q179*H179</f>
        <v>0.054540000000000005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208</v>
      </c>
      <c r="AT179" s="236" t="s">
        <v>146</v>
      </c>
      <c r="AU179" s="236" t="s">
        <v>87</v>
      </c>
      <c r="AY179" s="16" t="s">
        <v>144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87</v>
      </c>
      <c r="BK179" s="237">
        <f>ROUND(I179*H179,2)</f>
        <v>0</v>
      </c>
      <c r="BL179" s="16" t="s">
        <v>208</v>
      </c>
      <c r="BM179" s="236" t="s">
        <v>301</v>
      </c>
    </row>
    <row r="180" s="13" customFormat="1">
      <c r="A180" s="13"/>
      <c r="B180" s="238"/>
      <c r="C180" s="239"/>
      <c r="D180" s="240" t="s">
        <v>152</v>
      </c>
      <c r="E180" s="241" t="s">
        <v>1</v>
      </c>
      <c r="F180" s="242" t="s">
        <v>299</v>
      </c>
      <c r="G180" s="239"/>
      <c r="H180" s="243">
        <v>6</v>
      </c>
      <c r="I180" s="244"/>
      <c r="J180" s="239"/>
      <c r="K180" s="239"/>
      <c r="L180" s="245"/>
      <c r="M180" s="246"/>
      <c r="N180" s="247"/>
      <c r="O180" s="247"/>
      <c r="P180" s="247"/>
      <c r="Q180" s="247"/>
      <c r="R180" s="247"/>
      <c r="S180" s="247"/>
      <c r="T180" s="24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9" t="s">
        <v>152</v>
      </c>
      <c r="AU180" s="249" t="s">
        <v>87</v>
      </c>
      <c r="AV180" s="13" t="s">
        <v>87</v>
      </c>
      <c r="AW180" s="13" t="s">
        <v>31</v>
      </c>
      <c r="AX180" s="13" t="s">
        <v>75</v>
      </c>
      <c r="AY180" s="249" t="s">
        <v>144</v>
      </c>
    </row>
    <row r="181" s="14" customFormat="1">
      <c r="A181" s="14"/>
      <c r="B181" s="250"/>
      <c r="C181" s="251"/>
      <c r="D181" s="240" t="s">
        <v>152</v>
      </c>
      <c r="E181" s="252" t="s">
        <v>1</v>
      </c>
      <c r="F181" s="253" t="s">
        <v>154</v>
      </c>
      <c r="G181" s="251"/>
      <c r="H181" s="254">
        <v>6</v>
      </c>
      <c r="I181" s="255"/>
      <c r="J181" s="251"/>
      <c r="K181" s="251"/>
      <c r="L181" s="256"/>
      <c r="M181" s="257"/>
      <c r="N181" s="258"/>
      <c r="O181" s="258"/>
      <c r="P181" s="258"/>
      <c r="Q181" s="258"/>
      <c r="R181" s="258"/>
      <c r="S181" s="258"/>
      <c r="T181" s="25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0" t="s">
        <v>152</v>
      </c>
      <c r="AU181" s="260" t="s">
        <v>87</v>
      </c>
      <c r="AV181" s="14" t="s">
        <v>94</v>
      </c>
      <c r="AW181" s="14" t="s">
        <v>31</v>
      </c>
      <c r="AX181" s="14" t="s">
        <v>82</v>
      </c>
      <c r="AY181" s="260" t="s">
        <v>144</v>
      </c>
    </row>
    <row r="182" s="2" customFormat="1" ht="33" customHeight="1">
      <c r="A182" s="37"/>
      <c r="B182" s="38"/>
      <c r="C182" s="261" t="s">
        <v>7</v>
      </c>
      <c r="D182" s="261" t="s">
        <v>222</v>
      </c>
      <c r="E182" s="262" t="s">
        <v>247</v>
      </c>
      <c r="F182" s="263" t="s">
        <v>248</v>
      </c>
      <c r="G182" s="264" t="s">
        <v>149</v>
      </c>
      <c r="H182" s="265">
        <v>6.9000000000000004</v>
      </c>
      <c r="I182" s="266"/>
      <c r="J182" s="267">
        <f>ROUND(I182*H182,2)</f>
        <v>0</v>
      </c>
      <c r="K182" s="263" t="s">
        <v>150</v>
      </c>
      <c r="L182" s="268"/>
      <c r="M182" s="269" t="s">
        <v>1</v>
      </c>
      <c r="N182" s="270" t="s">
        <v>41</v>
      </c>
      <c r="O182" s="90"/>
      <c r="P182" s="234">
        <f>O182*H182</f>
        <v>0</v>
      </c>
      <c r="Q182" s="234">
        <v>0.019</v>
      </c>
      <c r="R182" s="234">
        <f>Q182*H182</f>
        <v>0.13109999999999999</v>
      </c>
      <c r="S182" s="234">
        <v>0</v>
      </c>
      <c r="T182" s="235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6" t="s">
        <v>225</v>
      </c>
      <c r="AT182" s="236" t="s">
        <v>222</v>
      </c>
      <c r="AU182" s="236" t="s">
        <v>87</v>
      </c>
      <c r="AY182" s="16" t="s">
        <v>144</v>
      </c>
      <c r="BE182" s="237">
        <f>IF(N182="základní",J182,0)</f>
        <v>0</v>
      </c>
      <c r="BF182" s="237">
        <f>IF(N182="snížená",J182,0)</f>
        <v>0</v>
      </c>
      <c r="BG182" s="237">
        <f>IF(N182="zákl. přenesená",J182,0)</f>
        <v>0</v>
      </c>
      <c r="BH182" s="237">
        <f>IF(N182="sníž. přenesená",J182,0)</f>
        <v>0</v>
      </c>
      <c r="BI182" s="237">
        <f>IF(N182="nulová",J182,0)</f>
        <v>0</v>
      </c>
      <c r="BJ182" s="16" t="s">
        <v>87</v>
      </c>
      <c r="BK182" s="237">
        <f>ROUND(I182*H182,2)</f>
        <v>0</v>
      </c>
      <c r="BL182" s="16" t="s">
        <v>208</v>
      </c>
      <c r="BM182" s="236" t="s">
        <v>302</v>
      </c>
    </row>
    <row r="183" s="13" customFormat="1">
      <c r="A183" s="13"/>
      <c r="B183" s="238"/>
      <c r="C183" s="239"/>
      <c r="D183" s="240" t="s">
        <v>152</v>
      </c>
      <c r="E183" s="239"/>
      <c r="F183" s="242" t="s">
        <v>303</v>
      </c>
      <c r="G183" s="239"/>
      <c r="H183" s="243">
        <v>6.9000000000000004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152</v>
      </c>
      <c r="AU183" s="249" t="s">
        <v>87</v>
      </c>
      <c r="AV183" s="13" t="s">
        <v>87</v>
      </c>
      <c r="AW183" s="13" t="s">
        <v>4</v>
      </c>
      <c r="AX183" s="13" t="s">
        <v>82</v>
      </c>
      <c r="AY183" s="249" t="s">
        <v>144</v>
      </c>
    </row>
    <row r="184" s="2" customFormat="1" ht="24.15" customHeight="1">
      <c r="A184" s="37"/>
      <c r="B184" s="38"/>
      <c r="C184" s="225" t="s">
        <v>254</v>
      </c>
      <c r="D184" s="225" t="s">
        <v>146</v>
      </c>
      <c r="E184" s="226" t="s">
        <v>251</v>
      </c>
      <c r="F184" s="227" t="s">
        <v>252</v>
      </c>
      <c r="G184" s="228" t="s">
        <v>149</v>
      </c>
      <c r="H184" s="229">
        <v>6</v>
      </c>
      <c r="I184" s="230"/>
      <c r="J184" s="231">
        <f>ROUND(I184*H184,2)</f>
        <v>0</v>
      </c>
      <c r="K184" s="227" t="s">
        <v>150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5.0000000000000002E-05</v>
      </c>
      <c r="R184" s="234">
        <f>Q184*H184</f>
        <v>0.00030000000000000003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208</v>
      </c>
      <c r="AT184" s="236" t="s">
        <v>146</v>
      </c>
      <c r="AU184" s="236" t="s">
        <v>87</v>
      </c>
      <c r="AY184" s="16" t="s">
        <v>144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87</v>
      </c>
      <c r="BK184" s="237">
        <f>ROUND(I184*H184,2)</f>
        <v>0</v>
      </c>
      <c r="BL184" s="16" t="s">
        <v>208</v>
      </c>
      <c r="BM184" s="236" t="s">
        <v>304</v>
      </c>
    </row>
    <row r="185" s="13" customFormat="1">
      <c r="A185" s="13"/>
      <c r="B185" s="238"/>
      <c r="C185" s="239"/>
      <c r="D185" s="240" t="s">
        <v>152</v>
      </c>
      <c r="E185" s="241" t="s">
        <v>1</v>
      </c>
      <c r="F185" s="242" t="s">
        <v>299</v>
      </c>
      <c r="G185" s="239"/>
      <c r="H185" s="243">
        <v>6</v>
      </c>
      <c r="I185" s="244"/>
      <c r="J185" s="239"/>
      <c r="K185" s="239"/>
      <c r="L185" s="245"/>
      <c r="M185" s="246"/>
      <c r="N185" s="247"/>
      <c r="O185" s="247"/>
      <c r="P185" s="247"/>
      <c r="Q185" s="247"/>
      <c r="R185" s="247"/>
      <c r="S185" s="247"/>
      <c r="T185" s="24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9" t="s">
        <v>152</v>
      </c>
      <c r="AU185" s="249" t="s">
        <v>87</v>
      </c>
      <c r="AV185" s="13" t="s">
        <v>87</v>
      </c>
      <c r="AW185" s="13" t="s">
        <v>31</v>
      </c>
      <c r="AX185" s="13" t="s">
        <v>75</v>
      </c>
      <c r="AY185" s="249" t="s">
        <v>144</v>
      </c>
    </row>
    <row r="186" s="14" customFormat="1">
      <c r="A186" s="14"/>
      <c r="B186" s="250"/>
      <c r="C186" s="251"/>
      <c r="D186" s="240" t="s">
        <v>152</v>
      </c>
      <c r="E186" s="252" t="s">
        <v>1</v>
      </c>
      <c r="F186" s="253" t="s">
        <v>154</v>
      </c>
      <c r="G186" s="251"/>
      <c r="H186" s="254">
        <v>6</v>
      </c>
      <c r="I186" s="255"/>
      <c r="J186" s="251"/>
      <c r="K186" s="251"/>
      <c r="L186" s="256"/>
      <c r="M186" s="257"/>
      <c r="N186" s="258"/>
      <c r="O186" s="258"/>
      <c r="P186" s="258"/>
      <c r="Q186" s="258"/>
      <c r="R186" s="258"/>
      <c r="S186" s="258"/>
      <c r="T186" s="259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0" t="s">
        <v>152</v>
      </c>
      <c r="AU186" s="260" t="s">
        <v>87</v>
      </c>
      <c r="AV186" s="14" t="s">
        <v>94</v>
      </c>
      <c r="AW186" s="14" t="s">
        <v>31</v>
      </c>
      <c r="AX186" s="14" t="s">
        <v>82</v>
      </c>
      <c r="AY186" s="260" t="s">
        <v>144</v>
      </c>
    </row>
    <row r="187" s="2" customFormat="1" ht="24.15" customHeight="1">
      <c r="A187" s="37"/>
      <c r="B187" s="38"/>
      <c r="C187" s="225" t="s">
        <v>260</v>
      </c>
      <c r="D187" s="225" t="s">
        <v>146</v>
      </c>
      <c r="E187" s="226" t="s">
        <v>255</v>
      </c>
      <c r="F187" s="227" t="s">
        <v>256</v>
      </c>
      <c r="G187" s="228" t="s">
        <v>229</v>
      </c>
      <c r="H187" s="271"/>
      <c r="I187" s="230"/>
      <c r="J187" s="231">
        <f>ROUND(I187*H187,2)</f>
        <v>0</v>
      </c>
      <c r="K187" s="227" t="s">
        <v>150</v>
      </c>
      <c r="L187" s="43"/>
      <c r="M187" s="232" t="s">
        <v>1</v>
      </c>
      <c r="N187" s="233" t="s">
        <v>41</v>
      </c>
      <c r="O187" s="90"/>
      <c r="P187" s="234">
        <f>O187*H187</f>
        <v>0</v>
      </c>
      <c r="Q187" s="234">
        <v>0</v>
      </c>
      <c r="R187" s="234">
        <f>Q187*H187</f>
        <v>0</v>
      </c>
      <c r="S187" s="234">
        <v>0</v>
      </c>
      <c r="T187" s="235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6" t="s">
        <v>208</v>
      </c>
      <c r="AT187" s="236" t="s">
        <v>146</v>
      </c>
      <c r="AU187" s="236" t="s">
        <v>87</v>
      </c>
      <c r="AY187" s="16" t="s">
        <v>144</v>
      </c>
      <c r="BE187" s="237">
        <f>IF(N187="základní",J187,0)</f>
        <v>0</v>
      </c>
      <c r="BF187" s="237">
        <f>IF(N187="snížená",J187,0)</f>
        <v>0</v>
      </c>
      <c r="BG187" s="237">
        <f>IF(N187="zákl. přenesená",J187,0)</f>
        <v>0</v>
      </c>
      <c r="BH187" s="237">
        <f>IF(N187="sníž. přenesená",J187,0)</f>
        <v>0</v>
      </c>
      <c r="BI187" s="237">
        <f>IF(N187="nulová",J187,0)</f>
        <v>0</v>
      </c>
      <c r="BJ187" s="16" t="s">
        <v>87</v>
      </c>
      <c r="BK187" s="237">
        <f>ROUND(I187*H187,2)</f>
        <v>0</v>
      </c>
      <c r="BL187" s="16" t="s">
        <v>208</v>
      </c>
      <c r="BM187" s="236" t="s">
        <v>305</v>
      </c>
    </row>
    <row r="188" s="12" customFormat="1" ht="22.8" customHeight="1">
      <c r="A188" s="12"/>
      <c r="B188" s="209"/>
      <c r="C188" s="210"/>
      <c r="D188" s="211" t="s">
        <v>74</v>
      </c>
      <c r="E188" s="223" t="s">
        <v>258</v>
      </c>
      <c r="F188" s="223" t="s">
        <v>259</v>
      </c>
      <c r="G188" s="210"/>
      <c r="H188" s="210"/>
      <c r="I188" s="213"/>
      <c r="J188" s="224">
        <f>BK188</f>
        <v>0</v>
      </c>
      <c r="K188" s="210"/>
      <c r="L188" s="215"/>
      <c r="M188" s="216"/>
      <c r="N188" s="217"/>
      <c r="O188" s="217"/>
      <c r="P188" s="218">
        <f>SUM(P189:P194)</f>
        <v>0</v>
      </c>
      <c r="Q188" s="217"/>
      <c r="R188" s="218">
        <f>SUM(R189:R194)</f>
        <v>0.0070000000000000001</v>
      </c>
      <c r="S188" s="217"/>
      <c r="T188" s="219">
        <f>SUM(T189:T194)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0" t="s">
        <v>87</v>
      </c>
      <c r="AT188" s="221" t="s">
        <v>74</v>
      </c>
      <c r="AU188" s="221" t="s">
        <v>82</v>
      </c>
      <c r="AY188" s="220" t="s">
        <v>144</v>
      </c>
      <c r="BK188" s="222">
        <f>SUM(BK189:BK194)</f>
        <v>0</v>
      </c>
    </row>
    <row r="189" s="2" customFormat="1" ht="24.15" customHeight="1">
      <c r="A189" s="37"/>
      <c r="B189" s="38"/>
      <c r="C189" s="225" t="s">
        <v>265</v>
      </c>
      <c r="D189" s="225" t="s">
        <v>146</v>
      </c>
      <c r="E189" s="226" t="s">
        <v>261</v>
      </c>
      <c r="F189" s="227" t="s">
        <v>262</v>
      </c>
      <c r="G189" s="228" t="s">
        <v>149</v>
      </c>
      <c r="H189" s="229">
        <v>14</v>
      </c>
      <c r="I189" s="230"/>
      <c r="J189" s="231">
        <f>ROUND(I189*H189,2)</f>
        <v>0</v>
      </c>
      <c r="K189" s="227" t="s">
        <v>150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0.00021000000000000001</v>
      </c>
      <c r="R189" s="234">
        <f>Q189*H189</f>
        <v>0.0029399999999999999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208</v>
      </c>
      <c r="AT189" s="236" t="s">
        <v>146</v>
      </c>
      <c r="AU189" s="236" t="s">
        <v>87</v>
      </c>
      <c r="AY189" s="16" t="s">
        <v>144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87</v>
      </c>
      <c r="BK189" s="237">
        <f>ROUND(I189*H189,2)</f>
        <v>0</v>
      </c>
      <c r="BL189" s="16" t="s">
        <v>208</v>
      </c>
      <c r="BM189" s="236" t="s">
        <v>306</v>
      </c>
    </row>
    <row r="190" s="13" customFormat="1">
      <c r="A190" s="13"/>
      <c r="B190" s="238"/>
      <c r="C190" s="239"/>
      <c r="D190" s="240" t="s">
        <v>152</v>
      </c>
      <c r="E190" s="241" t="s">
        <v>1</v>
      </c>
      <c r="F190" s="242" t="s">
        <v>307</v>
      </c>
      <c r="G190" s="239"/>
      <c r="H190" s="243">
        <v>14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152</v>
      </c>
      <c r="AU190" s="249" t="s">
        <v>87</v>
      </c>
      <c r="AV190" s="13" t="s">
        <v>87</v>
      </c>
      <c r="AW190" s="13" t="s">
        <v>31</v>
      </c>
      <c r="AX190" s="13" t="s">
        <v>75</v>
      </c>
      <c r="AY190" s="249" t="s">
        <v>144</v>
      </c>
    </row>
    <row r="191" s="14" customFormat="1">
      <c r="A191" s="14"/>
      <c r="B191" s="250"/>
      <c r="C191" s="251"/>
      <c r="D191" s="240" t="s">
        <v>152</v>
      </c>
      <c r="E191" s="252" t="s">
        <v>1</v>
      </c>
      <c r="F191" s="253" t="s">
        <v>154</v>
      </c>
      <c r="G191" s="251"/>
      <c r="H191" s="254">
        <v>14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152</v>
      </c>
      <c r="AU191" s="260" t="s">
        <v>87</v>
      </c>
      <c r="AV191" s="14" t="s">
        <v>94</v>
      </c>
      <c r="AW191" s="14" t="s">
        <v>31</v>
      </c>
      <c r="AX191" s="14" t="s">
        <v>82</v>
      </c>
      <c r="AY191" s="260" t="s">
        <v>144</v>
      </c>
    </row>
    <row r="192" s="2" customFormat="1" ht="24.15" customHeight="1">
      <c r="A192" s="37"/>
      <c r="B192" s="38"/>
      <c r="C192" s="225" t="s">
        <v>308</v>
      </c>
      <c r="D192" s="225" t="s">
        <v>146</v>
      </c>
      <c r="E192" s="226" t="s">
        <v>266</v>
      </c>
      <c r="F192" s="227" t="s">
        <v>267</v>
      </c>
      <c r="G192" s="228" t="s">
        <v>149</v>
      </c>
      <c r="H192" s="229">
        <v>14</v>
      </c>
      <c r="I192" s="230"/>
      <c r="J192" s="231">
        <f>ROUND(I192*H192,2)</f>
        <v>0</v>
      </c>
      <c r="K192" s="227" t="s">
        <v>150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0.00029</v>
      </c>
      <c r="R192" s="234">
        <f>Q192*H192</f>
        <v>0.0040600000000000002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208</v>
      </c>
      <c r="AT192" s="236" t="s">
        <v>146</v>
      </c>
      <c r="AU192" s="236" t="s">
        <v>87</v>
      </c>
      <c r="AY192" s="16" t="s">
        <v>144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87</v>
      </c>
      <c r="BK192" s="237">
        <f>ROUND(I192*H192,2)</f>
        <v>0</v>
      </c>
      <c r="BL192" s="16" t="s">
        <v>208</v>
      </c>
      <c r="BM192" s="236" t="s">
        <v>309</v>
      </c>
    </row>
    <row r="193" s="13" customFormat="1">
      <c r="A193" s="13"/>
      <c r="B193" s="238"/>
      <c r="C193" s="239"/>
      <c r="D193" s="240" t="s">
        <v>152</v>
      </c>
      <c r="E193" s="241" t="s">
        <v>1</v>
      </c>
      <c r="F193" s="242" t="s">
        <v>310</v>
      </c>
      <c r="G193" s="239"/>
      <c r="H193" s="243">
        <v>14</v>
      </c>
      <c r="I193" s="244"/>
      <c r="J193" s="239"/>
      <c r="K193" s="239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152</v>
      </c>
      <c r="AU193" s="249" t="s">
        <v>87</v>
      </c>
      <c r="AV193" s="13" t="s">
        <v>87</v>
      </c>
      <c r="AW193" s="13" t="s">
        <v>31</v>
      </c>
      <c r="AX193" s="13" t="s">
        <v>75</v>
      </c>
      <c r="AY193" s="249" t="s">
        <v>144</v>
      </c>
    </row>
    <row r="194" s="14" customFormat="1">
      <c r="A194" s="14"/>
      <c r="B194" s="250"/>
      <c r="C194" s="251"/>
      <c r="D194" s="240" t="s">
        <v>152</v>
      </c>
      <c r="E194" s="252" t="s">
        <v>1</v>
      </c>
      <c r="F194" s="253" t="s">
        <v>154</v>
      </c>
      <c r="G194" s="251"/>
      <c r="H194" s="254">
        <v>14</v>
      </c>
      <c r="I194" s="255"/>
      <c r="J194" s="251"/>
      <c r="K194" s="251"/>
      <c r="L194" s="256"/>
      <c r="M194" s="272"/>
      <c r="N194" s="273"/>
      <c r="O194" s="273"/>
      <c r="P194" s="273"/>
      <c r="Q194" s="273"/>
      <c r="R194" s="273"/>
      <c r="S194" s="273"/>
      <c r="T194" s="27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152</v>
      </c>
      <c r="AU194" s="260" t="s">
        <v>87</v>
      </c>
      <c r="AV194" s="14" t="s">
        <v>94</v>
      </c>
      <c r="AW194" s="14" t="s">
        <v>31</v>
      </c>
      <c r="AX194" s="14" t="s">
        <v>82</v>
      </c>
      <c r="AY194" s="260" t="s">
        <v>144</v>
      </c>
    </row>
    <row r="195" s="2" customFormat="1" ht="6.96" customHeight="1">
      <c r="A195" s="37"/>
      <c r="B195" s="65"/>
      <c r="C195" s="66"/>
      <c r="D195" s="66"/>
      <c r="E195" s="66"/>
      <c r="F195" s="66"/>
      <c r="G195" s="66"/>
      <c r="H195" s="66"/>
      <c r="I195" s="66"/>
      <c r="J195" s="66"/>
      <c r="K195" s="66"/>
      <c r="L195" s="43"/>
      <c r="M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</sheetData>
  <sheetProtection sheet="1" autoFilter="0" formatColumns="0" formatRows="0" objects="1" scenarios="1" spinCount="100000" saltValue="k3nMZQODoWKKhuj3y5tffjJXyUBlBeIyihwVTXjITxFRzhGIO5cmeG5S85qU1nQbCm+KsmF+NNSFTUTLE5/Cpw==" hashValue="G7V4+bTKYUMHY+hWs1V+sK2T+ivDXWgwIezGajQo4zGeaJq4bHhbTC4dspEGdboAgrLRlYGZk3v8fcMgaKE2YQ==" algorithmName="SHA-512" password="CC35"/>
  <autoFilter ref="C129:K1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6.5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311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28. 2. 2025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32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33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35</v>
      </c>
      <c r="E32" s="37"/>
      <c r="F32" s="37"/>
      <c r="G32" s="37"/>
      <c r="H32" s="37"/>
      <c r="I32" s="37"/>
      <c r="J32" s="159">
        <f>ROUND(J131,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37</v>
      </c>
      <c r="G34" s="37"/>
      <c r="H34" s="37"/>
      <c r="I34" s="160" t="s">
        <v>36</v>
      </c>
      <c r="J34" s="160" t="s">
        <v>38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39</v>
      </c>
      <c r="E35" s="149" t="s">
        <v>40</v>
      </c>
      <c r="F35" s="162">
        <f>ROUND((SUM(BE131:BE207)),  2)</f>
        <v>0</v>
      </c>
      <c r="G35" s="37"/>
      <c r="H35" s="37"/>
      <c r="I35" s="163">
        <v>0.20999999999999999</v>
      </c>
      <c r="J35" s="162">
        <f>ROUND(((SUM(BE131:BE207))*I35),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41</v>
      </c>
      <c r="F36" s="162">
        <f>ROUND((SUM(BF131:BF207)),  2)</f>
        <v>0</v>
      </c>
      <c r="G36" s="37"/>
      <c r="H36" s="37"/>
      <c r="I36" s="163">
        <v>0.12</v>
      </c>
      <c r="J36" s="162">
        <f>ROUND(((SUM(BF131:BF207))*I36),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42</v>
      </c>
      <c r="F37" s="162">
        <f>ROUND((SUM(BG131:BG207)),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43</v>
      </c>
      <c r="F38" s="162">
        <f>ROUND((SUM(BH131:BH207)),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44</v>
      </c>
      <c r="F39" s="162">
        <f>ROUND((SUM(BI131:BI207)),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45</v>
      </c>
      <c r="E41" s="166"/>
      <c r="F41" s="166"/>
      <c r="G41" s="167" t="s">
        <v>46</v>
      </c>
      <c r="H41" s="168" t="s">
        <v>47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3 - WC - samostatné WC kombi + SDK - kpl2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LESNÍ 619, 289 23 MILOVICE</v>
      </c>
      <c r="G91" s="39"/>
      <c r="H91" s="39"/>
      <c r="I91" s="31" t="s">
        <v>22</v>
      </c>
      <c r="J91" s="78" t="str">
        <f>IF(J14="","",J14)</f>
        <v>28. 2. 2025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30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32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J131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J132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120</v>
      </c>
      <c r="E100" s="195"/>
      <c r="F100" s="195"/>
      <c r="G100" s="195"/>
      <c r="H100" s="195"/>
      <c r="I100" s="195"/>
      <c r="J100" s="196">
        <f>J133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121</v>
      </c>
      <c r="E101" s="195"/>
      <c r="F101" s="195"/>
      <c r="G101" s="195"/>
      <c r="H101" s="195"/>
      <c r="I101" s="195"/>
      <c r="J101" s="196">
        <f>J137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122</v>
      </c>
      <c r="E102" s="195"/>
      <c r="F102" s="195"/>
      <c r="G102" s="195"/>
      <c r="H102" s="195"/>
      <c r="I102" s="195"/>
      <c r="J102" s="196">
        <f>J147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123</v>
      </c>
      <c r="E103" s="195"/>
      <c r="F103" s="195"/>
      <c r="G103" s="195"/>
      <c r="H103" s="195"/>
      <c r="I103" s="195"/>
      <c r="J103" s="196">
        <f>J154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124</v>
      </c>
      <c r="E104" s="195"/>
      <c r="F104" s="195"/>
      <c r="G104" s="195"/>
      <c r="H104" s="195"/>
      <c r="I104" s="195"/>
      <c r="J104" s="196">
        <f>J162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7"/>
      <c r="C105" s="188"/>
      <c r="D105" s="189" t="s">
        <v>125</v>
      </c>
      <c r="E105" s="190"/>
      <c r="F105" s="190"/>
      <c r="G105" s="190"/>
      <c r="H105" s="190"/>
      <c r="I105" s="190"/>
      <c r="J105" s="191">
        <f>J164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3"/>
      <c r="C106" s="132"/>
      <c r="D106" s="194" t="s">
        <v>126</v>
      </c>
      <c r="E106" s="195"/>
      <c r="F106" s="195"/>
      <c r="G106" s="195"/>
      <c r="H106" s="195"/>
      <c r="I106" s="195"/>
      <c r="J106" s="196">
        <f>J165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312</v>
      </c>
      <c r="E107" s="195"/>
      <c r="F107" s="195"/>
      <c r="G107" s="195"/>
      <c r="H107" s="195"/>
      <c r="I107" s="195"/>
      <c r="J107" s="196">
        <f>J175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127</v>
      </c>
      <c r="E108" s="195"/>
      <c r="F108" s="195"/>
      <c r="G108" s="195"/>
      <c r="H108" s="195"/>
      <c r="I108" s="195"/>
      <c r="J108" s="196">
        <f>J185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3"/>
      <c r="C109" s="132"/>
      <c r="D109" s="194" t="s">
        <v>128</v>
      </c>
      <c r="E109" s="195"/>
      <c r="F109" s="195"/>
      <c r="G109" s="195"/>
      <c r="H109" s="195"/>
      <c r="I109" s="195"/>
      <c r="J109" s="196">
        <f>J201</f>
        <v>0</v>
      </c>
      <c r="K109" s="132"/>
      <c r="L109" s="197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65"/>
      <c r="C111" s="66"/>
      <c r="D111" s="66"/>
      <c r="E111" s="66"/>
      <c r="F111" s="66"/>
      <c r="G111" s="66"/>
      <c r="H111" s="66"/>
      <c r="I111" s="66"/>
      <c r="J111" s="66"/>
      <c r="K111" s="66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5" s="2" customFormat="1" ht="6.96" customHeight="1">
      <c r="A115" s="37"/>
      <c r="B115" s="67"/>
      <c r="C115" s="68"/>
      <c r="D115" s="68"/>
      <c r="E115" s="68"/>
      <c r="F115" s="68"/>
      <c r="G115" s="68"/>
      <c r="H115" s="68"/>
      <c r="I115" s="68"/>
      <c r="J115" s="68"/>
      <c r="K115" s="68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24.96" customHeight="1">
      <c r="A116" s="37"/>
      <c r="B116" s="38"/>
      <c r="C116" s="22" t="s">
        <v>129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16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182" t="str">
        <f>E7</f>
        <v>Rekonstrukce společných rozvodů vodovodu, kanalizace</v>
      </c>
      <c r="F119" s="31"/>
      <c r="G119" s="31"/>
      <c r="H119" s="31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" customFormat="1" ht="12" customHeight="1">
      <c r="B120" s="20"/>
      <c r="C120" s="31" t="s">
        <v>110</v>
      </c>
      <c r="D120" s="21"/>
      <c r="E120" s="21"/>
      <c r="F120" s="21"/>
      <c r="G120" s="21"/>
      <c r="H120" s="21"/>
      <c r="I120" s="21"/>
      <c r="J120" s="21"/>
      <c r="K120" s="21"/>
      <c r="L120" s="19"/>
    </row>
    <row r="121" s="2" customFormat="1" ht="16.5" customHeight="1">
      <c r="A121" s="37"/>
      <c r="B121" s="38"/>
      <c r="C121" s="39"/>
      <c r="D121" s="39"/>
      <c r="E121" s="182" t="s">
        <v>111</v>
      </c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112</v>
      </c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6.5" customHeight="1">
      <c r="A123" s="37"/>
      <c r="B123" s="38"/>
      <c r="C123" s="39"/>
      <c r="D123" s="39"/>
      <c r="E123" s="75" t="str">
        <f>E11</f>
        <v>3 - WC - samostatné WC kombi + SDK - kpl2</v>
      </c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6.96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20</v>
      </c>
      <c r="D125" s="39"/>
      <c r="E125" s="39"/>
      <c r="F125" s="26" t="str">
        <f>F14</f>
        <v>LESNÍ 619, 289 23 MILOVICE</v>
      </c>
      <c r="G125" s="39"/>
      <c r="H125" s="39"/>
      <c r="I125" s="31" t="s">
        <v>22</v>
      </c>
      <c r="J125" s="78" t="str">
        <f>IF(J14="","",J14)</f>
        <v>28. 2. 2025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6.96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24</v>
      </c>
      <c r="D127" s="39"/>
      <c r="E127" s="39"/>
      <c r="F127" s="26" t="str">
        <f>E17</f>
        <v xml:space="preserve"> </v>
      </c>
      <c r="G127" s="39"/>
      <c r="H127" s="39"/>
      <c r="I127" s="31" t="s">
        <v>30</v>
      </c>
      <c r="J127" s="35" t="str">
        <f>E23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5.15" customHeight="1">
      <c r="A128" s="37"/>
      <c r="B128" s="38"/>
      <c r="C128" s="31" t="s">
        <v>28</v>
      </c>
      <c r="D128" s="39"/>
      <c r="E128" s="39"/>
      <c r="F128" s="26" t="str">
        <f>IF(E20="","",E20)</f>
        <v>Vyplň údaj</v>
      </c>
      <c r="G128" s="39"/>
      <c r="H128" s="39"/>
      <c r="I128" s="31" t="s">
        <v>32</v>
      </c>
      <c r="J128" s="35" t="str">
        <f>E26</f>
        <v xml:space="preserve"> 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10.32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11" customFormat="1" ht="29.28" customHeight="1">
      <c r="A130" s="198"/>
      <c r="B130" s="199"/>
      <c r="C130" s="200" t="s">
        <v>130</v>
      </c>
      <c r="D130" s="201" t="s">
        <v>60</v>
      </c>
      <c r="E130" s="201" t="s">
        <v>56</v>
      </c>
      <c r="F130" s="201" t="s">
        <v>57</v>
      </c>
      <c r="G130" s="201" t="s">
        <v>131</v>
      </c>
      <c r="H130" s="201" t="s">
        <v>132</v>
      </c>
      <c r="I130" s="201" t="s">
        <v>133</v>
      </c>
      <c r="J130" s="201" t="s">
        <v>116</v>
      </c>
      <c r="K130" s="202" t="s">
        <v>134</v>
      </c>
      <c r="L130" s="203"/>
      <c r="M130" s="99" t="s">
        <v>1</v>
      </c>
      <c r="N130" s="100" t="s">
        <v>39</v>
      </c>
      <c r="O130" s="100" t="s">
        <v>135</v>
      </c>
      <c r="P130" s="100" t="s">
        <v>136</v>
      </c>
      <c r="Q130" s="100" t="s">
        <v>137</v>
      </c>
      <c r="R130" s="100" t="s">
        <v>138</v>
      </c>
      <c r="S130" s="100" t="s">
        <v>139</v>
      </c>
      <c r="T130" s="101" t="s">
        <v>140</v>
      </c>
      <c r="U130" s="198"/>
      <c r="V130" s="198"/>
      <c r="W130" s="198"/>
      <c r="X130" s="198"/>
      <c r="Y130" s="198"/>
      <c r="Z130" s="198"/>
      <c r="AA130" s="198"/>
      <c r="AB130" s="198"/>
      <c r="AC130" s="198"/>
      <c r="AD130" s="198"/>
      <c r="AE130" s="198"/>
    </row>
    <row r="131" s="2" customFormat="1" ht="22.8" customHeight="1">
      <c r="A131" s="37"/>
      <c r="B131" s="38"/>
      <c r="C131" s="106" t="s">
        <v>141</v>
      </c>
      <c r="D131" s="39"/>
      <c r="E131" s="39"/>
      <c r="F131" s="39"/>
      <c r="G131" s="39"/>
      <c r="H131" s="39"/>
      <c r="I131" s="39"/>
      <c r="J131" s="204">
        <f>BK131</f>
        <v>0</v>
      </c>
      <c r="K131" s="39"/>
      <c r="L131" s="43"/>
      <c r="M131" s="102"/>
      <c r="N131" s="205"/>
      <c r="O131" s="103"/>
      <c r="P131" s="206">
        <f>P132+P164</f>
        <v>0</v>
      </c>
      <c r="Q131" s="103"/>
      <c r="R131" s="206">
        <f>R132+R164</f>
        <v>1.5294599999999998</v>
      </c>
      <c r="S131" s="103"/>
      <c r="T131" s="207">
        <f>T132+T164</f>
        <v>2.1014000000000004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74</v>
      </c>
      <c r="AU131" s="16" t="s">
        <v>118</v>
      </c>
      <c r="BK131" s="208">
        <f>BK132+BK164</f>
        <v>0</v>
      </c>
    </row>
    <row r="132" s="12" customFormat="1" ht="25.92" customHeight="1">
      <c r="A132" s="12"/>
      <c r="B132" s="209"/>
      <c r="C132" s="210"/>
      <c r="D132" s="211" t="s">
        <v>74</v>
      </c>
      <c r="E132" s="212" t="s">
        <v>142</v>
      </c>
      <c r="F132" s="212" t="s">
        <v>143</v>
      </c>
      <c r="G132" s="210"/>
      <c r="H132" s="210"/>
      <c r="I132" s="213"/>
      <c r="J132" s="214">
        <f>BK132</f>
        <v>0</v>
      </c>
      <c r="K132" s="210"/>
      <c r="L132" s="215"/>
      <c r="M132" s="216"/>
      <c r="N132" s="217"/>
      <c r="O132" s="217"/>
      <c r="P132" s="218">
        <f>P133+P137+P147+P154+P162</f>
        <v>0</v>
      </c>
      <c r="Q132" s="217"/>
      <c r="R132" s="218">
        <f>R133+R137+R147+R154+R162</f>
        <v>1.0575399999999999</v>
      </c>
      <c r="S132" s="217"/>
      <c r="T132" s="219">
        <f>T133+T137+T147+T154+T162</f>
        <v>1.6880000000000002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82</v>
      </c>
      <c r="AT132" s="221" t="s">
        <v>74</v>
      </c>
      <c r="AU132" s="221" t="s">
        <v>75</v>
      </c>
      <c r="AY132" s="220" t="s">
        <v>144</v>
      </c>
      <c r="BK132" s="222">
        <f>BK133+BK137+BK147+BK154+BK162</f>
        <v>0</v>
      </c>
    </row>
    <row r="133" s="12" customFormat="1" ht="22.8" customHeight="1">
      <c r="A133" s="12"/>
      <c r="B133" s="209"/>
      <c r="C133" s="210"/>
      <c r="D133" s="211" t="s">
        <v>74</v>
      </c>
      <c r="E133" s="223" t="s">
        <v>91</v>
      </c>
      <c r="F133" s="223" t="s">
        <v>145</v>
      </c>
      <c r="G133" s="210"/>
      <c r="H133" s="210"/>
      <c r="I133" s="213"/>
      <c r="J133" s="224">
        <f>BK133</f>
        <v>0</v>
      </c>
      <c r="K133" s="210"/>
      <c r="L133" s="215"/>
      <c r="M133" s="216"/>
      <c r="N133" s="217"/>
      <c r="O133" s="217"/>
      <c r="P133" s="218">
        <f>SUM(P134:P136)</f>
        <v>0</v>
      </c>
      <c r="Q133" s="217"/>
      <c r="R133" s="218">
        <f>SUM(R134:R136)</f>
        <v>0.79210000000000003</v>
      </c>
      <c r="S133" s="217"/>
      <c r="T133" s="219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82</v>
      </c>
      <c r="AT133" s="221" t="s">
        <v>74</v>
      </c>
      <c r="AU133" s="221" t="s">
        <v>82</v>
      </c>
      <c r="AY133" s="220" t="s">
        <v>144</v>
      </c>
      <c r="BK133" s="222">
        <f>SUM(BK134:BK136)</f>
        <v>0</v>
      </c>
    </row>
    <row r="134" s="2" customFormat="1" ht="24.15" customHeight="1">
      <c r="A134" s="37"/>
      <c r="B134" s="38"/>
      <c r="C134" s="225" t="s">
        <v>82</v>
      </c>
      <c r="D134" s="225" t="s">
        <v>146</v>
      </c>
      <c r="E134" s="226" t="s">
        <v>147</v>
      </c>
      <c r="F134" s="227" t="s">
        <v>148</v>
      </c>
      <c r="G134" s="228" t="s">
        <v>149</v>
      </c>
      <c r="H134" s="229">
        <v>10</v>
      </c>
      <c r="I134" s="230"/>
      <c r="J134" s="231">
        <f>ROUND(I134*H134,2)</f>
        <v>0</v>
      </c>
      <c r="K134" s="227" t="s">
        <v>150</v>
      </c>
      <c r="L134" s="43"/>
      <c r="M134" s="232" t="s">
        <v>1</v>
      </c>
      <c r="N134" s="233" t="s">
        <v>41</v>
      </c>
      <c r="O134" s="90"/>
      <c r="P134" s="234">
        <f>O134*H134</f>
        <v>0</v>
      </c>
      <c r="Q134" s="234">
        <v>0.079210000000000003</v>
      </c>
      <c r="R134" s="234">
        <f>Q134*H134</f>
        <v>0.79210000000000003</v>
      </c>
      <c r="S134" s="234">
        <v>0</v>
      </c>
      <c r="T134" s="235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6" t="s">
        <v>94</v>
      </c>
      <c r="AT134" s="236" t="s">
        <v>146</v>
      </c>
      <c r="AU134" s="236" t="s">
        <v>87</v>
      </c>
      <c r="AY134" s="16" t="s">
        <v>144</v>
      </c>
      <c r="BE134" s="237">
        <f>IF(N134="základní",J134,0)</f>
        <v>0</v>
      </c>
      <c r="BF134" s="237">
        <f>IF(N134="snížená",J134,0)</f>
        <v>0</v>
      </c>
      <c r="BG134" s="237">
        <f>IF(N134="zákl. přenesená",J134,0)</f>
        <v>0</v>
      </c>
      <c r="BH134" s="237">
        <f>IF(N134="sníž. přenesená",J134,0)</f>
        <v>0</v>
      </c>
      <c r="BI134" s="237">
        <f>IF(N134="nulová",J134,0)</f>
        <v>0</v>
      </c>
      <c r="BJ134" s="16" t="s">
        <v>87</v>
      </c>
      <c r="BK134" s="237">
        <f>ROUND(I134*H134,2)</f>
        <v>0</v>
      </c>
      <c r="BL134" s="16" t="s">
        <v>94</v>
      </c>
      <c r="BM134" s="236" t="s">
        <v>313</v>
      </c>
    </row>
    <row r="135" s="13" customFormat="1">
      <c r="A135" s="13"/>
      <c r="B135" s="238"/>
      <c r="C135" s="239"/>
      <c r="D135" s="240" t="s">
        <v>152</v>
      </c>
      <c r="E135" s="241" t="s">
        <v>1</v>
      </c>
      <c r="F135" s="242" t="s">
        <v>272</v>
      </c>
      <c r="G135" s="239"/>
      <c r="H135" s="243">
        <v>10</v>
      </c>
      <c r="I135" s="244"/>
      <c r="J135" s="239"/>
      <c r="K135" s="239"/>
      <c r="L135" s="245"/>
      <c r="M135" s="246"/>
      <c r="N135" s="247"/>
      <c r="O135" s="247"/>
      <c r="P135" s="247"/>
      <c r="Q135" s="247"/>
      <c r="R135" s="247"/>
      <c r="S135" s="247"/>
      <c r="T135" s="24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9" t="s">
        <v>152</v>
      </c>
      <c r="AU135" s="249" t="s">
        <v>87</v>
      </c>
      <c r="AV135" s="13" t="s">
        <v>87</v>
      </c>
      <c r="AW135" s="13" t="s">
        <v>31</v>
      </c>
      <c r="AX135" s="13" t="s">
        <v>75</v>
      </c>
      <c r="AY135" s="249" t="s">
        <v>144</v>
      </c>
    </row>
    <row r="136" s="14" customFormat="1">
      <c r="A136" s="14"/>
      <c r="B136" s="250"/>
      <c r="C136" s="251"/>
      <c r="D136" s="240" t="s">
        <v>152</v>
      </c>
      <c r="E136" s="252" t="s">
        <v>1</v>
      </c>
      <c r="F136" s="253" t="s">
        <v>154</v>
      </c>
      <c r="G136" s="251"/>
      <c r="H136" s="254">
        <v>10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0" t="s">
        <v>152</v>
      </c>
      <c r="AU136" s="260" t="s">
        <v>87</v>
      </c>
      <c r="AV136" s="14" t="s">
        <v>94</v>
      </c>
      <c r="AW136" s="14" t="s">
        <v>31</v>
      </c>
      <c r="AX136" s="14" t="s">
        <v>82</v>
      </c>
      <c r="AY136" s="260" t="s">
        <v>144</v>
      </c>
    </row>
    <row r="137" s="12" customFormat="1" ht="22.8" customHeight="1">
      <c r="A137" s="12"/>
      <c r="B137" s="209"/>
      <c r="C137" s="210"/>
      <c r="D137" s="211" t="s">
        <v>74</v>
      </c>
      <c r="E137" s="223" t="s">
        <v>100</v>
      </c>
      <c r="F137" s="223" t="s">
        <v>155</v>
      </c>
      <c r="G137" s="210"/>
      <c r="H137" s="210"/>
      <c r="I137" s="213"/>
      <c r="J137" s="224">
        <f>BK137</f>
        <v>0</v>
      </c>
      <c r="K137" s="210"/>
      <c r="L137" s="215"/>
      <c r="M137" s="216"/>
      <c r="N137" s="217"/>
      <c r="O137" s="217"/>
      <c r="P137" s="218">
        <f>SUM(P138:P146)</f>
        <v>0</v>
      </c>
      <c r="Q137" s="217"/>
      <c r="R137" s="218">
        <f>SUM(R138:R146)</f>
        <v>0.26544000000000001</v>
      </c>
      <c r="S137" s="217"/>
      <c r="T137" s="219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0" t="s">
        <v>82</v>
      </c>
      <c r="AT137" s="221" t="s">
        <v>74</v>
      </c>
      <c r="AU137" s="221" t="s">
        <v>82</v>
      </c>
      <c r="AY137" s="220" t="s">
        <v>144</v>
      </c>
      <c r="BK137" s="222">
        <f>SUM(BK138:BK146)</f>
        <v>0</v>
      </c>
    </row>
    <row r="138" s="2" customFormat="1" ht="24.15" customHeight="1">
      <c r="A138" s="37"/>
      <c r="B138" s="38"/>
      <c r="C138" s="225" t="s">
        <v>87</v>
      </c>
      <c r="D138" s="225" t="s">
        <v>146</v>
      </c>
      <c r="E138" s="226" t="s">
        <v>156</v>
      </c>
      <c r="F138" s="227" t="s">
        <v>157</v>
      </c>
      <c r="G138" s="228" t="s">
        <v>149</v>
      </c>
      <c r="H138" s="229">
        <v>14</v>
      </c>
      <c r="I138" s="230"/>
      <c r="J138" s="231">
        <f>ROUND(I138*H138,2)</f>
        <v>0</v>
      </c>
      <c r="K138" s="227" t="s">
        <v>150</v>
      </c>
      <c r="L138" s="43"/>
      <c r="M138" s="232" t="s">
        <v>1</v>
      </c>
      <c r="N138" s="233" t="s">
        <v>41</v>
      </c>
      <c r="O138" s="90"/>
      <c r="P138" s="234">
        <f>O138*H138</f>
        <v>0</v>
      </c>
      <c r="Q138" s="234">
        <v>0.00025999999999999998</v>
      </c>
      <c r="R138" s="234">
        <f>Q138*H138</f>
        <v>0.0036399999999999996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94</v>
      </c>
      <c r="AT138" s="236" t="s">
        <v>146</v>
      </c>
      <c r="AU138" s="236" t="s">
        <v>87</v>
      </c>
      <c r="AY138" s="16" t="s">
        <v>144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87</v>
      </c>
      <c r="BK138" s="237">
        <f>ROUND(I138*H138,2)</f>
        <v>0</v>
      </c>
      <c r="BL138" s="16" t="s">
        <v>94</v>
      </c>
      <c r="BM138" s="236" t="s">
        <v>314</v>
      </c>
    </row>
    <row r="139" s="13" customFormat="1">
      <c r="A139" s="13"/>
      <c r="B139" s="238"/>
      <c r="C139" s="239"/>
      <c r="D139" s="240" t="s">
        <v>152</v>
      </c>
      <c r="E139" s="241" t="s">
        <v>1</v>
      </c>
      <c r="F139" s="242" t="s">
        <v>274</v>
      </c>
      <c r="G139" s="239"/>
      <c r="H139" s="243">
        <v>14</v>
      </c>
      <c r="I139" s="244"/>
      <c r="J139" s="239"/>
      <c r="K139" s="239"/>
      <c r="L139" s="245"/>
      <c r="M139" s="246"/>
      <c r="N139" s="247"/>
      <c r="O139" s="247"/>
      <c r="P139" s="247"/>
      <c r="Q139" s="247"/>
      <c r="R139" s="247"/>
      <c r="S139" s="247"/>
      <c r="T139" s="24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9" t="s">
        <v>152</v>
      </c>
      <c r="AU139" s="249" t="s">
        <v>87</v>
      </c>
      <c r="AV139" s="13" t="s">
        <v>87</v>
      </c>
      <c r="AW139" s="13" t="s">
        <v>31</v>
      </c>
      <c r="AX139" s="13" t="s">
        <v>75</v>
      </c>
      <c r="AY139" s="249" t="s">
        <v>144</v>
      </c>
    </row>
    <row r="140" s="14" customFormat="1">
      <c r="A140" s="14"/>
      <c r="B140" s="250"/>
      <c r="C140" s="251"/>
      <c r="D140" s="240" t="s">
        <v>152</v>
      </c>
      <c r="E140" s="252" t="s">
        <v>1</v>
      </c>
      <c r="F140" s="253" t="s">
        <v>154</v>
      </c>
      <c r="G140" s="251"/>
      <c r="H140" s="254">
        <v>14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152</v>
      </c>
      <c r="AU140" s="260" t="s">
        <v>87</v>
      </c>
      <c r="AV140" s="14" t="s">
        <v>94</v>
      </c>
      <c r="AW140" s="14" t="s">
        <v>31</v>
      </c>
      <c r="AX140" s="14" t="s">
        <v>82</v>
      </c>
      <c r="AY140" s="260" t="s">
        <v>144</v>
      </c>
    </row>
    <row r="141" s="2" customFormat="1" ht="24.15" customHeight="1">
      <c r="A141" s="37"/>
      <c r="B141" s="38"/>
      <c r="C141" s="225" t="s">
        <v>91</v>
      </c>
      <c r="D141" s="225" t="s">
        <v>146</v>
      </c>
      <c r="E141" s="226" t="s">
        <v>160</v>
      </c>
      <c r="F141" s="227" t="s">
        <v>161</v>
      </c>
      <c r="G141" s="228" t="s">
        <v>149</v>
      </c>
      <c r="H141" s="229">
        <v>14</v>
      </c>
      <c r="I141" s="230"/>
      <c r="J141" s="231">
        <f>ROUND(I141*H141,2)</f>
        <v>0</v>
      </c>
      <c r="K141" s="227" t="s">
        <v>150</v>
      </c>
      <c r="L141" s="43"/>
      <c r="M141" s="232" t="s">
        <v>1</v>
      </c>
      <c r="N141" s="233" t="s">
        <v>41</v>
      </c>
      <c r="O141" s="90"/>
      <c r="P141" s="234">
        <f>O141*H141</f>
        <v>0</v>
      </c>
      <c r="Q141" s="234">
        <v>0.0147</v>
      </c>
      <c r="R141" s="234">
        <f>Q141*H141</f>
        <v>0.20579999999999998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94</v>
      </c>
      <c r="AT141" s="236" t="s">
        <v>146</v>
      </c>
      <c r="AU141" s="236" t="s">
        <v>87</v>
      </c>
      <c r="AY141" s="16" t="s">
        <v>144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87</v>
      </c>
      <c r="BK141" s="237">
        <f>ROUND(I141*H141,2)</f>
        <v>0</v>
      </c>
      <c r="BL141" s="16" t="s">
        <v>94</v>
      </c>
      <c r="BM141" s="236" t="s">
        <v>315</v>
      </c>
    </row>
    <row r="142" s="13" customFormat="1">
      <c r="A142" s="13"/>
      <c r="B142" s="238"/>
      <c r="C142" s="239"/>
      <c r="D142" s="240" t="s">
        <v>152</v>
      </c>
      <c r="E142" s="241" t="s">
        <v>1</v>
      </c>
      <c r="F142" s="242" t="s">
        <v>274</v>
      </c>
      <c r="G142" s="239"/>
      <c r="H142" s="243">
        <v>14</v>
      </c>
      <c r="I142" s="244"/>
      <c r="J142" s="239"/>
      <c r="K142" s="239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152</v>
      </c>
      <c r="AU142" s="249" t="s">
        <v>87</v>
      </c>
      <c r="AV142" s="13" t="s">
        <v>87</v>
      </c>
      <c r="AW142" s="13" t="s">
        <v>31</v>
      </c>
      <c r="AX142" s="13" t="s">
        <v>75</v>
      </c>
      <c r="AY142" s="249" t="s">
        <v>144</v>
      </c>
    </row>
    <row r="143" s="14" customFormat="1">
      <c r="A143" s="14"/>
      <c r="B143" s="250"/>
      <c r="C143" s="251"/>
      <c r="D143" s="240" t="s">
        <v>152</v>
      </c>
      <c r="E143" s="252" t="s">
        <v>1</v>
      </c>
      <c r="F143" s="253" t="s">
        <v>154</v>
      </c>
      <c r="G143" s="251"/>
      <c r="H143" s="254">
        <v>14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152</v>
      </c>
      <c r="AU143" s="260" t="s">
        <v>87</v>
      </c>
      <c r="AV143" s="14" t="s">
        <v>94</v>
      </c>
      <c r="AW143" s="14" t="s">
        <v>31</v>
      </c>
      <c r="AX143" s="14" t="s">
        <v>82</v>
      </c>
      <c r="AY143" s="260" t="s">
        <v>144</v>
      </c>
    </row>
    <row r="144" s="2" customFormat="1" ht="16.5" customHeight="1">
      <c r="A144" s="37"/>
      <c r="B144" s="38"/>
      <c r="C144" s="225" t="s">
        <v>94</v>
      </c>
      <c r="D144" s="225" t="s">
        <v>146</v>
      </c>
      <c r="E144" s="226" t="s">
        <v>163</v>
      </c>
      <c r="F144" s="227" t="s">
        <v>164</v>
      </c>
      <c r="G144" s="228" t="s">
        <v>149</v>
      </c>
      <c r="H144" s="229">
        <v>14</v>
      </c>
      <c r="I144" s="230"/>
      <c r="J144" s="231">
        <f>ROUND(I144*H144,2)</f>
        <v>0</v>
      </c>
      <c r="K144" s="227" t="s">
        <v>150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0.0040000000000000001</v>
      </c>
      <c r="R144" s="234">
        <f>Q144*H144</f>
        <v>0.056000000000000001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94</v>
      </c>
      <c r="AT144" s="236" t="s">
        <v>146</v>
      </c>
      <c r="AU144" s="236" t="s">
        <v>87</v>
      </c>
      <c r="AY144" s="16" t="s">
        <v>144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87</v>
      </c>
      <c r="BK144" s="237">
        <f>ROUND(I144*H144,2)</f>
        <v>0</v>
      </c>
      <c r="BL144" s="16" t="s">
        <v>94</v>
      </c>
      <c r="BM144" s="236" t="s">
        <v>316</v>
      </c>
    </row>
    <row r="145" s="13" customFormat="1">
      <c r="A145" s="13"/>
      <c r="B145" s="238"/>
      <c r="C145" s="239"/>
      <c r="D145" s="240" t="s">
        <v>152</v>
      </c>
      <c r="E145" s="241" t="s">
        <v>1</v>
      </c>
      <c r="F145" s="242" t="s">
        <v>274</v>
      </c>
      <c r="G145" s="239"/>
      <c r="H145" s="243">
        <v>14</v>
      </c>
      <c r="I145" s="244"/>
      <c r="J145" s="239"/>
      <c r="K145" s="239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152</v>
      </c>
      <c r="AU145" s="249" t="s">
        <v>87</v>
      </c>
      <c r="AV145" s="13" t="s">
        <v>87</v>
      </c>
      <c r="AW145" s="13" t="s">
        <v>31</v>
      </c>
      <c r="AX145" s="13" t="s">
        <v>75</v>
      </c>
      <c r="AY145" s="249" t="s">
        <v>144</v>
      </c>
    </row>
    <row r="146" s="14" customFormat="1">
      <c r="A146" s="14"/>
      <c r="B146" s="250"/>
      <c r="C146" s="251"/>
      <c r="D146" s="240" t="s">
        <v>152</v>
      </c>
      <c r="E146" s="252" t="s">
        <v>1</v>
      </c>
      <c r="F146" s="253" t="s">
        <v>154</v>
      </c>
      <c r="G146" s="251"/>
      <c r="H146" s="254">
        <v>14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152</v>
      </c>
      <c r="AU146" s="260" t="s">
        <v>87</v>
      </c>
      <c r="AV146" s="14" t="s">
        <v>94</v>
      </c>
      <c r="AW146" s="14" t="s">
        <v>31</v>
      </c>
      <c r="AX146" s="14" t="s">
        <v>82</v>
      </c>
      <c r="AY146" s="260" t="s">
        <v>144</v>
      </c>
    </row>
    <row r="147" s="12" customFormat="1" ht="22.8" customHeight="1">
      <c r="A147" s="12"/>
      <c r="B147" s="209"/>
      <c r="C147" s="210"/>
      <c r="D147" s="211" t="s">
        <v>74</v>
      </c>
      <c r="E147" s="223" t="s">
        <v>166</v>
      </c>
      <c r="F147" s="223" t="s">
        <v>167</v>
      </c>
      <c r="G147" s="210"/>
      <c r="H147" s="210"/>
      <c r="I147" s="213"/>
      <c r="J147" s="224">
        <f>BK147</f>
        <v>0</v>
      </c>
      <c r="K147" s="210"/>
      <c r="L147" s="215"/>
      <c r="M147" s="216"/>
      <c r="N147" s="217"/>
      <c r="O147" s="217"/>
      <c r="P147" s="218">
        <f>SUM(P148:P153)</f>
        <v>0</v>
      </c>
      <c r="Q147" s="217"/>
      <c r="R147" s="218">
        <f>SUM(R148:R153)</f>
        <v>0</v>
      </c>
      <c r="S147" s="217"/>
      <c r="T147" s="219">
        <f>SUM(T148:T153)</f>
        <v>1.6880000000000002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20" t="s">
        <v>82</v>
      </c>
      <c r="AT147" s="221" t="s">
        <v>74</v>
      </c>
      <c r="AU147" s="221" t="s">
        <v>82</v>
      </c>
      <c r="AY147" s="220" t="s">
        <v>144</v>
      </c>
      <c r="BK147" s="222">
        <f>SUM(BK148:BK153)</f>
        <v>0</v>
      </c>
    </row>
    <row r="148" s="2" customFormat="1" ht="24.15" customHeight="1">
      <c r="A148" s="37"/>
      <c r="B148" s="38"/>
      <c r="C148" s="225" t="s">
        <v>97</v>
      </c>
      <c r="D148" s="225" t="s">
        <v>146</v>
      </c>
      <c r="E148" s="226" t="s">
        <v>168</v>
      </c>
      <c r="F148" s="227" t="s">
        <v>169</v>
      </c>
      <c r="G148" s="228" t="s">
        <v>149</v>
      </c>
      <c r="H148" s="229">
        <v>10</v>
      </c>
      <c r="I148" s="230"/>
      <c r="J148" s="231">
        <f>ROUND(I148*H148,2)</f>
        <v>0</v>
      </c>
      <c r="K148" s="227" t="s">
        <v>150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0.128</v>
      </c>
      <c r="T148" s="235">
        <f>S148*H148</f>
        <v>1.28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94</v>
      </c>
      <c r="AT148" s="236" t="s">
        <v>146</v>
      </c>
      <c r="AU148" s="236" t="s">
        <v>87</v>
      </c>
      <c r="AY148" s="16" t="s">
        <v>144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87</v>
      </c>
      <c r="BK148" s="237">
        <f>ROUND(I148*H148,2)</f>
        <v>0</v>
      </c>
      <c r="BL148" s="16" t="s">
        <v>94</v>
      </c>
      <c r="BM148" s="236" t="s">
        <v>317</v>
      </c>
    </row>
    <row r="149" s="13" customFormat="1">
      <c r="A149" s="13"/>
      <c r="B149" s="238"/>
      <c r="C149" s="239"/>
      <c r="D149" s="240" t="s">
        <v>152</v>
      </c>
      <c r="E149" s="241" t="s">
        <v>1</v>
      </c>
      <c r="F149" s="242" t="s">
        <v>278</v>
      </c>
      <c r="G149" s="239"/>
      <c r="H149" s="243">
        <v>10</v>
      </c>
      <c r="I149" s="244"/>
      <c r="J149" s="239"/>
      <c r="K149" s="239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152</v>
      </c>
      <c r="AU149" s="249" t="s">
        <v>87</v>
      </c>
      <c r="AV149" s="13" t="s">
        <v>87</v>
      </c>
      <c r="AW149" s="13" t="s">
        <v>31</v>
      </c>
      <c r="AX149" s="13" t="s">
        <v>75</v>
      </c>
      <c r="AY149" s="249" t="s">
        <v>144</v>
      </c>
    </row>
    <row r="150" s="14" customFormat="1">
      <c r="A150" s="14"/>
      <c r="B150" s="250"/>
      <c r="C150" s="251"/>
      <c r="D150" s="240" t="s">
        <v>152</v>
      </c>
      <c r="E150" s="252" t="s">
        <v>1</v>
      </c>
      <c r="F150" s="253" t="s">
        <v>154</v>
      </c>
      <c r="G150" s="251"/>
      <c r="H150" s="254">
        <v>10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152</v>
      </c>
      <c r="AU150" s="260" t="s">
        <v>87</v>
      </c>
      <c r="AV150" s="14" t="s">
        <v>94</v>
      </c>
      <c r="AW150" s="14" t="s">
        <v>31</v>
      </c>
      <c r="AX150" s="14" t="s">
        <v>82</v>
      </c>
      <c r="AY150" s="260" t="s">
        <v>144</v>
      </c>
    </row>
    <row r="151" s="2" customFormat="1" ht="24.15" customHeight="1">
      <c r="A151" s="37"/>
      <c r="B151" s="38"/>
      <c r="C151" s="225" t="s">
        <v>100</v>
      </c>
      <c r="D151" s="225" t="s">
        <v>146</v>
      </c>
      <c r="E151" s="226" t="s">
        <v>172</v>
      </c>
      <c r="F151" s="227" t="s">
        <v>173</v>
      </c>
      <c r="G151" s="228" t="s">
        <v>149</v>
      </c>
      <c r="H151" s="229">
        <v>6</v>
      </c>
      <c r="I151" s="230"/>
      <c r="J151" s="231">
        <f>ROUND(I151*H151,2)</f>
        <v>0</v>
      </c>
      <c r="K151" s="227" t="s">
        <v>150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0.068000000000000005</v>
      </c>
      <c r="T151" s="235">
        <f>S151*H151</f>
        <v>0.40800000000000003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94</v>
      </c>
      <c r="AT151" s="236" t="s">
        <v>146</v>
      </c>
      <c r="AU151" s="236" t="s">
        <v>87</v>
      </c>
      <c r="AY151" s="16" t="s">
        <v>144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87</v>
      </c>
      <c r="BK151" s="237">
        <f>ROUND(I151*H151,2)</f>
        <v>0</v>
      </c>
      <c r="BL151" s="16" t="s">
        <v>94</v>
      </c>
      <c r="BM151" s="236" t="s">
        <v>318</v>
      </c>
    </row>
    <row r="152" s="13" customFormat="1">
      <c r="A152" s="13"/>
      <c r="B152" s="238"/>
      <c r="C152" s="239"/>
      <c r="D152" s="240" t="s">
        <v>152</v>
      </c>
      <c r="E152" s="241" t="s">
        <v>1</v>
      </c>
      <c r="F152" s="242" t="s">
        <v>280</v>
      </c>
      <c r="G152" s="239"/>
      <c r="H152" s="243">
        <v>6</v>
      </c>
      <c r="I152" s="244"/>
      <c r="J152" s="239"/>
      <c r="K152" s="239"/>
      <c r="L152" s="245"/>
      <c r="M152" s="246"/>
      <c r="N152" s="247"/>
      <c r="O152" s="247"/>
      <c r="P152" s="247"/>
      <c r="Q152" s="247"/>
      <c r="R152" s="247"/>
      <c r="S152" s="247"/>
      <c r="T152" s="24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9" t="s">
        <v>152</v>
      </c>
      <c r="AU152" s="249" t="s">
        <v>87</v>
      </c>
      <c r="AV152" s="13" t="s">
        <v>87</v>
      </c>
      <c r="AW152" s="13" t="s">
        <v>31</v>
      </c>
      <c r="AX152" s="13" t="s">
        <v>75</v>
      </c>
      <c r="AY152" s="249" t="s">
        <v>144</v>
      </c>
    </row>
    <row r="153" s="14" customFormat="1">
      <c r="A153" s="14"/>
      <c r="B153" s="250"/>
      <c r="C153" s="251"/>
      <c r="D153" s="240" t="s">
        <v>152</v>
      </c>
      <c r="E153" s="252" t="s">
        <v>1</v>
      </c>
      <c r="F153" s="253" t="s">
        <v>154</v>
      </c>
      <c r="G153" s="251"/>
      <c r="H153" s="254">
        <v>6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0" t="s">
        <v>152</v>
      </c>
      <c r="AU153" s="260" t="s">
        <v>87</v>
      </c>
      <c r="AV153" s="14" t="s">
        <v>94</v>
      </c>
      <c r="AW153" s="14" t="s">
        <v>31</v>
      </c>
      <c r="AX153" s="14" t="s">
        <v>82</v>
      </c>
      <c r="AY153" s="260" t="s">
        <v>144</v>
      </c>
    </row>
    <row r="154" s="12" customFormat="1" ht="22.8" customHeight="1">
      <c r="A154" s="12"/>
      <c r="B154" s="209"/>
      <c r="C154" s="210"/>
      <c r="D154" s="211" t="s">
        <v>74</v>
      </c>
      <c r="E154" s="223" t="s">
        <v>176</v>
      </c>
      <c r="F154" s="223" t="s">
        <v>177</v>
      </c>
      <c r="G154" s="210"/>
      <c r="H154" s="210"/>
      <c r="I154" s="213"/>
      <c r="J154" s="224">
        <f>BK154</f>
        <v>0</v>
      </c>
      <c r="K154" s="210"/>
      <c r="L154" s="215"/>
      <c r="M154" s="216"/>
      <c r="N154" s="217"/>
      <c r="O154" s="217"/>
      <c r="P154" s="218">
        <f>SUM(P155:P161)</f>
        <v>0</v>
      </c>
      <c r="Q154" s="217"/>
      <c r="R154" s="218">
        <f>SUM(R155:R161)</f>
        <v>0</v>
      </c>
      <c r="S154" s="217"/>
      <c r="T154" s="219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0" t="s">
        <v>82</v>
      </c>
      <c r="AT154" s="221" t="s">
        <v>74</v>
      </c>
      <c r="AU154" s="221" t="s">
        <v>82</v>
      </c>
      <c r="AY154" s="220" t="s">
        <v>144</v>
      </c>
      <c r="BK154" s="222">
        <f>SUM(BK155:BK161)</f>
        <v>0</v>
      </c>
    </row>
    <row r="155" s="2" customFormat="1" ht="33" customHeight="1">
      <c r="A155" s="37"/>
      <c r="B155" s="38"/>
      <c r="C155" s="225" t="s">
        <v>178</v>
      </c>
      <c r="D155" s="225" t="s">
        <v>146</v>
      </c>
      <c r="E155" s="226" t="s">
        <v>179</v>
      </c>
      <c r="F155" s="227" t="s">
        <v>180</v>
      </c>
      <c r="G155" s="228" t="s">
        <v>181</v>
      </c>
      <c r="H155" s="229">
        <v>2.101</v>
      </c>
      <c r="I155" s="230"/>
      <c r="J155" s="231">
        <f>ROUND(I155*H155,2)</f>
        <v>0</v>
      </c>
      <c r="K155" s="227" t="s">
        <v>150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94</v>
      </c>
      <c r="AT155" s="236" t="s">
        <v>146</v>
      </c>
      <c r="AU155" s="236" t="s">
        <v>87</v>
      </c>
      <c r="AY155" s="16" t="s">
        <v>144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87</v>
      </c>
      <c r="BK155" s="237">
        <f>ROUND(I155*H155,2)</f>
        <v>0</v>
      </c>
      <c r="BL155" s="16" t="s">
        <v>94</v>
      </c>
      <c r="BM155" s="236" t="s">
        <v>319</v>
      </c>
    </row>
    <row r="156" s="2" customFormat="1" ht="24.15" customHeight="1">
      <c r="A156" s="37"/>
      <c r="B156" s="38"/>
      <c r="C156" s="225" t="s">
        <v>183</v>
      </c>
      <c r="D156" s="225" t="s">
        <v>146</v>
      </c>
      <c r="E156" s="226" t="s">
        <v>184</v>
      </c>
      <c r="F156" s="227" t="s">
        <v>185</v>
      </c>
      <c r="G156" s="228" t="s">
        <v>181</v>
      </c>
      <c r="H156" s="229">
        <v>2.101</v>
      </c>
      <c r="I156" s="230"/>
      <c r="J156" s="231">
        <f>ROUND(I156*H156,2)</f>
        <v>0</v>
      </c>
      <c r="K156" s="227" t="s">
        <v>150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94</v>
      </c>
      <c r="AT156" s="236" t="s">
        <v>146</v>
      </c>
      <c r="AU156" s="236" t="s">
        <v>87</v>
      </c>
      <c r="AY156" s="16" t="s">
        <v>144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87</v>
      </c>
      <c r="BK156" s="237">
        <f>ROUND(I156*H156,2)</f>
        <v>0</v>
      </c>
      <c r="BL156" s="16" t="s">
        <v>94</v>
      </c>
      <c r="BM156" s="236" t="s">
        <v>320</v>
      </c>
    </row>
    <row r="157" s="2" customFormat="1" ht="24.15" customHeight="1">
      <c r="A157" s="37"/>
      <c r="B157" s="38"/>
      <c r="C157" s="225" t="s">
        <v>166</v>
      </c>
      <c r="D157" s="225" t="s">
        <v>146</v>
      </c>
      <c r="E157" s="226" t="s">
        <v>187</v>
      </c>
      <c r="F157" s="227" t="s">
        <v>188</v>
      </c>
      <c r="G157" s="228" t="s">
        <v>181</v>
      </c>
      <c r="H157" s="229">
        <v>42.020000000000003</v>
      </c>
      <c r="I157" s="230"/>
      <c r="J157" s="231">
        <f>ROUND(I157*H157,2)</f>
        <v>0</v>
      </c>
      <c r="K157" s="227" t="s">
        <v>150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94</v>
      </c>
      <c r="AT157" s="236" t="s">
        <v>146</v>
      </c>
      <c r="AU157" s="236" t="s">
        <v>87</v>
      </c>
      <c r="AY157" s="16" t="s">
        <v>144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87</v>
      </c>
      <c r="BK157" s="237">
        <f>ROUND(I157*H157,2)</f>
        <v>0</v>
      </c>
      <c r="BL157" s="16" t="s">
        <v>94</v>
      </c>
      <c r="BM157" s="236" t="s">
        <v>321</v>
      </c>
    </row>
    <row r="158" s="13" customFormat="1">
      <c r="A158" s="13"/>
      <c r="B158" s="238"/>
      <c r="C158" s="239"/>
      <c r="D158" s="240" t="s">
        <v>152</v>
      </c>
      <c r="E158" s="241" t="s">
        <v>1</v>
      </c>
      <c r="F158" s="242" t="s">
        <v>322</v>
      </c>
      <c r="G158" s="239"/>
      <c r="H158" s="243">
        <v>42.020000000000003</v>
      </c>
      <c r="I158" s="244"/>
      <c r="J158" s="239"/>
      <c r="K158" s="239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152</v>
      </c>
      <c r="AU158" s="249" t="s">
        <v>87</v>
      </c>
      <c r="AV158" s="13" t="s">
        <v>87</v>
      </c>
      <c r="AW158" s="13" t="s">
        <v>31</v>
      </c>
      <c r="AX158" s="13" t="s">
        <v>75</v>
      </c>
      <c r="AY158" s="249" t="s">
        <v>144</v>
      </c>
    </row>
    <row r="159" s="14" customFormat="1">
      <c r="A159" s="14"/>
      <c r="B159" s="250"/>
      <c r="C159" s="251"/>
      <c r="D159" s="240" t="s">
        <v>152</v>
      </c>
      <c r="E159" s="252" t="s">
        <v>1</v>
      </c>
      <c r="F159" s="253" t="s">
        <v>154</v>
      </c>
      <c r="G159" s="251"/>
      <c r="H159" s="254">
        <v>42.020000000000003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152</v>
      </c>
      <c r="AU159" s="260" t="s">
        <v>87</v>
      </c>
      <c r="AV159" s="14" t="s">
        <v>94</v>
      </c>
      <c r="AW159" s="14" t="s">
        <v>31</v>
      </c>
      <c r="AX159" s="14" t="s">
        <v>82</v>
      </c>
      <c r="AY159" s="260" t="s">
        <v>144</v>
      </c>
    </row>
    <row r="160" s="2" customFormat="1" ht="33" customHeight="1">
      <c r="A160" s="37"/>
      <c r="B160" s="38"/>
      <c r="C160" s="225" t="s">
        <v>191</v>
      </c>
      <c r="D160" s="225" t="s">
        <v>146</v>
      </c>
      <c r="E160" s="226" t="s">
        <v>192</v>
      </c>
      <c r="F160" s="227" t="s">
        <v>193</v>
      </c>
      <c r="G160" s="228" t="s">
        <v>181</v>
      </c>
      <c r="H160" s="229">
        <v>1.756</v>
      </c>
      <c r="I160" s="230"/>
      <c r="J160" s="231">
        <f>ROUND(I160*H160,2)</f>
        <v>0</v>
      </c>
      <c r="K160" s="227" t="s">
        <v>150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94</v>
      </c>
      <c r="AT160" s="236" t="s">
        <v>146</v>
      </c>
      <c r="AU160" s="236" t="s">
        <v>87</v>
      </c>
      <c r="AY160" s="16" t="s">
        <v>144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87</v>
      </c>
      <c r="BK160" s="237">
        <f>ROUND(I160*H160,2)</f>
        <v>0</v>
      </c>
      <c r="BL160" s="16" t="s">
        <v>94</v>
      </c>
      <c r="BM160" s="236" t="s">
        <v>323</v>
      </c>
    </row>
    <row r="161" s="2" customFormat="1" ht="33" customHeight="1">
      <c r="A161" s="37"/>
      <c r="B161" s="38"/>
      <c r="C161" s="225" t="s">
        <v>197</v>
      </c>
      <c r="D161" s="225" t="s">
        <v>146</v>
      </c>
      <c r="E161" s="226" t="s">
        <v>324</v>
      </c>
      <c r="F161" s="227" t="s">
        <v>325</v>
      </c>
      <c r="G161" s="228" t="s">
        <v>181</v>
      </c>
      <c r="H161" s="229">
        <v>0.34499999999999997</v>
      </c>
      <c r="I161" s="230"/>
      <c r="J161" s="231">
        <f>ROUND(I161*H161,2)</f>
        <v>0</v>
      </c>
      <c r="K161" s="227" t="s">
        <v>150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94</v>
      </c>
      <c r="AT161" s="236" t="s">
        <v>146</v>
      </c>
      <c r="AU161" s="236" t="s">
        <v>87</v>
      </c>
      <c r="AY161" s="16" t="s">
        <v>144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87</v>
      </c>
      <c r="BK161" s="237">
        <f>ROUND(I161*H161,2)</f>
        <v>0</v>
      </c>
      <c r="BL161" s="16" t="s">
        <v>94</v>
      </c>
      <c r="BM161" s="236" t="s">
        <v>326</v>
      </c>
    </row>
    <row r="162" s="12" customFormat="1" ht="22.8" customHeight="1">
      <c r="A162" s="12"/>
      <c r="B162" s="209"/>
      <c r="C162" s="210"/>
      <c r="D162" s="211" t="s">
        <v>74</v>
      </c>
      <c r="E162" s="223" t="s">
        <v>195</v>
      </c>
      <c r="F162" s="223" t="s">
        <v>196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P163</f>
        <v>0</v>
      </c>
      <c r="Q162" s="217"/>
      <c r="R162" s="218">
        <f>R163</f>
        <v>0</v>
      </c>
      <c r="S162" s="217"/>
      <c r="T162" s="219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82</v>
      </c>
      <c r="AT162" s="221" t="s">
        <v>74</v>
      </c>
      <c r="AU162" s="221" t="s">
        <v>82</v>
      </c>
      <c r="AY162" s="220" t="s">
        <v>144</v>
      </c>
      <c r="BK162" s="222">
        <f>BK163</f>
        <v>0</v>
      </c>
    </row>
    <row r="163" s="2" customFormat="1" ht="33" customHeight="1">
      <c r="A163" s="37"/>
      <c r="B163" s="38"/>
      <c r="C163" s="225" t="s">
        <v>8</v>
      </c>
      <c r="D163" s="225" t="s">
        <v>146</v>
      </c>
      <c r="E163" s="226" t="s">
        <v>198</v>
      </c>
      <c r="F163" s="227" t="s">
        <v>199</v>
      </c>
      <c r="G163" s="228" t="s">
        <v>181</v>
      </c>
      <c r="H163" s="229">
        <v>1.0580000000000001</v>
      </c>
      <c r="I163" s="230"/>
      <c r="J163" s="231">
        <f>ROUND(I163*H163,2)</f>
        <v>0</v>
      </c>
      <c r="K163" s="227" t="s">
        <v>150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94</v>
      </c>
      <c r="AT163" s="236" t="s">
        <v>146</v>
      </c>
      <c r="AU163" s="236" t="s">
        <v>87</v>
      </c>
      <c r="AY163" s="16" t="s">
        <v>144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87</v>
      </c>
      <c r="BK163" s="237">
        <f>ROUND(I163*H163,2)</f>
        <v>0</v>
      </c>
      <c r="BL163" s="16" t="s">
        <v>94</v>
      </c>
      <c r="BM163" s="236" t="s">
        <v>327</v>
      </c>
    </row>
    <row r="164" s="12" customFormat="1" ht="25.92" customHeight="1">
      <c r="A164" s="12"/>
      <c r="B164" s="209"/>
      <c r="C164" s="210"/>
      <c r="D164" s="211" t="s">
        <v>74</v>
      </c>
      <c r="E164" s="212" t="s">
        <v>201</v>
      </c>
      <c r="F164" s="212" t="s">
        <v>202</v>
      </c>
      <c r="G164" s="210"/>
      <c r="H164" s="210"/>
      <c r="I164" s="213"/>
      <c r="J164" s="214">
        <f>BK164</f>
        <v>0</v>
      </c>
      <c r="K164" s="210"/>
      <c r="L164" s="215"/>
      <c r="M164" s="216"/>
      <c r="N164" s="217"/>
      <c r="O164" s="217"/>
      <c r="P164" s="218">
        <f>P165+P175+P185+P201</f>
        <v>0</v>
      </c>
      <c r="Q164" s="217"/>
      <c r="R164" s="218">
        <f>R165+R175+R185+R201</f>
        <v>0.47192000000000001</v>
      </c>
      <c r="S164" s="217"/>
      <c r="T164" s="219">
        <f>T165+T175+T185+T201</f>
        <v>0.41340000000000005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20" t="s">
        <v>87</v>
      </c>
      <c r="AT164" s="221" t="s">
        <v>74</v>
      </c>
      <c r="AU164" s="221" t="s">
        <v>75</v>
      </c>
      <c r="AY164" s="220" t="s">
        <v>144</v>
      </c>
      <c r="BK164" s="222">
        <f>BK165+BK175+BK185+BK201</f>
        <v>0</v>
      </c>
    </row>
    <row r="165" s="12" customFormat="1" ht="22.8" customHeight="1">
      <c r="A165" s="12"/>
      <c r="B165" s="209"/>
      <c r="C165" s="210"/>
      <c r="D165" s="211" t="s">
        <v>74</v>
      </c>
      <c r="E165" s="223" t="s">
        <v>203</v>
      </c>
      <c r="F165" s="223" t="s">
        <v>204</v>
      </c>
      <c r="G165" s="210"/>
      <c r="H165" s="210"/>
      <c r="I165" s="213"/>
      <c r="J165" s="224">
        <f>BK165</f>
        <v>0</v>
      </c>
      <c r="K165" s="210"/>
      <c r="L165" s="215"/>
      <c r="M165" s="216"/>
      <c r="N165" s="217"/>
      <c r="O165" s="217"/>
      <c r="P165" s="218">
        <f>SUM(P166:P174)</f>
        <v>0</v>
      </c>
      <c r="Q165" s="217"/>
      <c r="R165" s="218">
        <f>SUM(R166:R174)</f>
        <v>0.036699999999999997</v>
      </c>
      <c r="S165" s="217"/>
      <c r="T165" s="219">
        <f>SUM(T166:T174)</f>
        <v>0.068400000000000002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0" t="s">
        <v>87</v>
      </c>
      <c r="AT165" s="221" t="s">
        <v>74</v>
      </c>
      <c r="AU165" s="221" t="s">
        <v>82</v>
      </c>
      <c r="AY165" s="220" t="s">
        <v>144</v>
      </c>
      <c r="BK165" s="222">
        <f>SUM(BK166:BK174)</f>
        <v>0</v>
      </c>
    </row>
    <row r="166" s="2" customFormat="1" ht="16.5" customHeight="1">
      <c r="A166" s="37"/>
      <c r="B166" s="38"/>
      <c r="C166" s="225" t="s">
        <v>211</v>
      </c>
      <c r="D166" s="225" t="s">
        <v>146</v>
      </c>
      <c r="E166" s="226" t="s">
        <v>205</v>
      </c>
      <c r="F166" s="227" t="s">
        <v>206</v>
      </c>
      <c r="G166" s="228" t="s">
        <v>207</v>
      </c>
      <c r="H166" s="229">
        <v>2</v>
      </c>
      <c r="I166" s="230"/>
      <c r="J166" s="231">
        <f>ROUND(I166*H166,2)</f>
        <v>0</v>
      </c>
      <c r="K166" s="227" t="s">
        <v>150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</v>
      </c>
      <c r="R166" s="234">
        <f>Q166*H166</f>
        <v>0</v>
      </c>
      <c r="S166" s="234">
        <v>0.034200000000000001</v>
      </c>
      <c r="T166" s="235">
        <f>S166*H166</f>
        <v>0.068400000000000002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208</v>
      </c>
      <c r="AT166" s="236" t="s">
        <v>146</v>
      </c>
      <c r="AU166" s="236" t="s">
        <v>87</v>
      </c>
      <c r="AY166" s="16" t="s">
        <v>144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87</v>
      </c>
      <c r="BK166" s="237">
        <f>ROUND(I166*H166,2)</f>
        <v>0</v>
      </c>
      <c r="BL166" s="16" t="s">
        <v>208</v>
      </c>
      <c r="BM166" s="236" t="s">
        <v>328</v>
      </c>
    </row>
    <row r="167" s="13" customFormat="1">
      <c r="A167" s="13"/>
      <c r="B167" s="238"/>
      <c r="C167" s="239"/>
      <c r="D167" s="240" t="s">
        <v>152</v>
      </c>
      <c r="E167" s="241" t="s">
        <v>1</v>
      </c>
      <c r="F167" s="242" t="s">
        <v>329</v>
      </c>
      <c r="G167" s="239"/>
      <c r="H167" s="243">
        <v>2</v>
      </c>
      <c r="I167" s="244"/>
      <c r="J167" s="239"/>
      <c r="K167" s="239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152</v>
      </c>
      <c r="AU167" s="249" t="s">
        <v>87</v>
      </c>
      <c r="AV167" s="13" t="s">
        <v>87</v>
      </c>
      <c r="AW167" s="13" t="s">
        <v>31</v>
      </c>
      <c r="AX167" s="13" t="s">
        <v>75</v>
      </c>
      <c r="AY167" s="249" t="s">
        <v>144</v>
      </c>
    </row>
    <row r="168" s="14" customFormat="1">
      <c r="A168" s="14"/>
      <c r="B168" s="250"/>
      <c r="C168" s="251"/>
      <c r="D168" s="240" t="s">
        <v>152</v>
      </c>
      <c r="E168" s="252" t="s">
        <v>1</v>
      </c>
      <c r="F168" s="253" t="s">
        <v>154</v>
      </c>
      <c r="G168" s="251"/>
      <c r="H168" s="254">
        <v>2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152</v>
      </c>
      <c r="AU168" s="260" t="s">
        <v>87</v>
      </c>
      <c r="AV168" s="14" t="s">
        <v>94</v>
      </c>
      <c r="AW168" s="14" t="s">
        <v>31</v>
      </c>
      <c r="AX168" s="14" t="s">
        <v>82</v>
      </c>
      <c r="AY168" s="260" t="s">
        <v>144</v>
      </c>
    </row>
    <row r="169" s="2" customFormat="1" ht="24.15" customHeight="1">
      <c r="A169" s="37"/>
      <c r="B169" s="38"/>
      <c r="C169" s="225" t="s">
        <v>216</v>
      </c>
      <c r="D169" s="225" t="s">
        <v>146</v>
      </c>
      <c r="E169" s="226" t="s">
        <v>212</v>
      </c>
      <c r="F169" s="227" t="s">
        <v>213</v>
      </c>
      <c r="G169" s="228" t="s">
        <v>207</v>
      </c>
      <c r="H169" s="229">
        <v>2</v>
      </c>
      <c r="I169" s="230"/>
      <c r="J169" s="231">
        <f>ROUND(I169*H169,2)</f>
        <v>0</v>
      </c>
      <c r="K169" s="227" t="s">
        <v>150</v>
      </c>
      <c r="L169" s="43"/>
      <c r="M169" s="232" t="s">
        <v>1</v>
      </c>
      <c r="N169" s="233" t="s">
        <v>41</v>
      </c>
      <c r="O169" s="90"/>
      <c r="P169" s="234">
        <f>O169*H169</f>
        <v>0</v>
      </c>
      <c r="Q169" s="234">
        <v>0.017069999999999998</v>
      </c>
      <c r="R169" s="234">
        <f>Q169*H169</f>
        <v>0.034139999999999997</v>
      </c>
      <c r="S169" s="234">
        <v>0</v>
      </c>
      <c r="T169" s="235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6" t="s">
        <v>208</v>
      </c>
      <c r="AT169" s="236" t="s">
        <v>146</v>
      </c>
      <c r="AU169" s="236" t="s">
        <v>87</v>
      </c>
      <c r="AY169" s="16" t="s">
        <v>144</v>
      </c>
      <c r="BE169" s="237">
        <f>IF(N169="základní",J169,0)</f>
        <v>0</v>
      </c>
      <c r="BF169" s="237">
        <f>IF(N169="snížená",J169,0)</f>
        <v>0</v>
      </c>
      <c r="BG169" s="237">
        <f>IF(N169="zákl. přenesená",J169,0)</f>
        <v>0</v>
      </c>
      <c r="BH169" s="237">
        <f>IF(N169="sníž. přenesená",J169,0)</f>
        <v>0</v>
      </c>
      <c r="BI169" s="237">
        <f>IF(N169="nulová",J169,0)</f>
        <v>0</v>
      </c>
      <c r="BJ169" s="16" t="s">
        <v>87</v>
      </c>
      <c r="BK169" s="237">
        <f>ROUND(I169*H169,2)</f>
        <v>0</v>
      </c>
      <c r="BL169" s="16" t="s">
        <v>208</v>
      </c>
      <c r="BM169" s="236" t="s">
        <v>330</v>
      </c>
    </row>
    <row r="170" s="13" customFormat="1">
      <c r="A170" s="13"/>
      <c r="B170" s="238"/>
      <c r="C170" s="239"/>
      <c r="D170" s="240" t="s">
        <v>152</v>
      </c>
      <c r="E170" s="241" t="s">
        <v>1</v>
      </c>
      <c r="F170" s="242" t="s">
        <v>291</v>
      </c>
      <c r="G170" s="239"/>
      <c r="H170" s="243">
        <v>2</v>
      </c>
      <c r="I170" s="244"/>
      <c r="J170" s="239"/>
      <c r="K170" s="239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152</v>
      </c>
      <c r="AU170" s="249" t="s">
        <v>87</v>
      </c>
      <c r="AV170" s="13" t="s">
        <v>87</v>
      </c>
      <c r="AW170" s="13" t="s">
        <v>31</v>
      </c>
      <c r="AX170" s="13" t="s">
        <v>75</v>
      </c>
      <c r="AY170" s="249" t="s">
        <v>144</v>
      </c>
    </row>
    <row r="171" s="14" customFormat="1">
      <c r="A171" s="14"/>
      <c r="B171" s="250"/>
      <c r="C171" s="251"/>
      <c r="D171" s="240" t="s">
        <v>152</v>
      </c>
      <c r="E171" s="252" t="s">
        <v>1</v>
      </c>
      <c r="F171" s="253" t="s">
        <v>154</v>
      </c>
      <c r="G171" s="251"/>
      <c r="H171" s="254">
        <v>2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152</v>
      </c>
      <c r="AU171" s="260" t="s">
        <v>87</v>
      </c>
      <c r="AV171" s="14" t="s">
        <v>94</v>
      </c>
      <c r="AW171" s="14" t="s">
        <v>31</v>
      </c>
      <c r="AX171" s="14" t="s">
        <v>82</v>
      </c>
      <c r="AY171" s="260" t="s">
        <v>144</v>
      </c>
    </row>
    <row r="172" s="2" customFormat="1" ht="16.5" customHeight="1">
      <c r="A172" s="37"/>
      <c r="B172" s="38"/>
      <c r="C172" s="225" t="s">
        <v>221</v>
      </c>
      <c r="D172" s="225" t="s">
        <v>146</v>
      </c>
      <c r="E172" s="226" t="s">
        <v>217</v>
      </c>
      <c r="F172" s="227" t="s">
        <v>218</v>
      </c>
      <c r="G172" s="228" t="s">
        <v>219</v>
      </c>
      <c r="H172" s="229">
        <v>2</v>
      </c>
      <c r="I172" s="230"/>
      <c r="J172" s="231">
        <f>ROUND(I172*H172,2)</f>
        <v>0</v>
      </c>
      <c r="K172" s="227" t="s">
        <v>150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</v>
      </c>
      <c r="R172" s="234">
        <f>Q172*H172</f>
        <v>0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208</v>
      </c>
      <c r="AT172" s="236" t="s">
        <v>146</v>
      </c>
      <c r="AU172" s="236" t="s">
        <v>87</v>
      </c>
      <c r="AY172" s="16" t="s">
        <v>144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87</v>
      </c>
      <c r="BK172" s="237">
        <f>ROUND(I172*H172,2)</f>
        <v>0</v>
      </c>
      <c r="BL172" s="16" t="s">
        <v>208</v>
      </c>
      <c r="BM172" s="236" t="s">
        <v>331</v>
      </c>
    </row>
    <row r="173" s="2" customFormat="1" ht="16.5" customHeight="1">
      <c r="A173" s="37"/>
      <c r="B173" s="38"/>
      <c r="C173" s="261" t="s">
        <v>208</v>
      </c>
      <c r="D173" s="261" t="s">
        <v>222</v>
      </c>
      <c r="E173" s="262" t="s">
        <v>223</v>
      </c>
      <c r="F173" s="263" t="s">
        <v>224</v>
      </c>
      <c r="G173" s="264" t="s">
        <v>219</v>
      </c>
      <c r="H173" s="265">
        <v>2</v>
      </c>
      <c r="I173" s="266"/>
      <c r="J173" s="267">
        <f>ROUND(I173*H173,2)</f>
        <v>0</v>
      </c>
      <c r="K173" s="263" t="s">
        <v>150</v>
      </c>
      <c r="L173" s="268"/>
      <c r="M173" s="269" t="s">
        <v>1</v>
      </c>
      <c r="N173" s="270" t="s">
        <v>41</v>
      </c>
      <c r="O173" s="90"/>
      <c r="P173" s="234">
        <f>O173*H173</f>
        <v>0</v>
      </c>
      <c r="Q173" s="234">
        <v>0.0012800000000000001</v>
      </c>
      <c r="R173" s="234">
        <f>Q173*H173</f>
        <v>0.0025600000000000002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225</v>
      </c>
      <c r="AT173" s="236" t="s">
        <v>222</v>
      </c>
      <c r="AU173" s="236" t="s">
        <v>87</v>
      </c>
      <c r="AY173" s="16" t="s">
        <v>144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87</v>
      </c>
      <c r="BK173" s="237">
        <f>ROUND(I173*H173,2)</f>
        <v>0</v>
      </c>
      <c r="BL173" s="16" t="s">
        <v>208</v>
      </c>
      <c r="BM173" s="236" t="s">
        <v>332</v>
      </c>
    </row>
    <row r="174" s="2" customFormat="1" ht="24.15" customHeight="1">
      <c r="A174" s="37"/>
      <c r="B174" s="38"/>
      <c r="C174" s="225" t="s">
        <v>233</v>
      </c>
      <c r="D174" s="225" t="s">
        <v>146</v>
      </c>
      <c r="E174" s="226" t="s">
        <v>227</v>
      </c>
      <c r="F174" s="227" t="s">
        <v>228</v>
      </c>
      <c r="G174" s="228" t="s">
        <v>229</v>
      </c>
      <c r="H174" s="271"/>
      <c r="I174" s="230"/>
      <c r="J174" s="231">
        <f>ROUND(I174*H174,2)</f>
        <v>0</v>
      </c>
      <c r="K174" s="227" t="s">
        <v>150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</v>
      </c>
      <c r="R174" s="234">
        <f>Q174*H174</f>
        <v>0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208</v>
      </c>
      <c r="AT174" s="236" t="s">
        <v>146</v>
      </c>
      <c r="AU174" s="236" t="s">
        <v>87</v>
      </c>
      <c r="AY174" s="16" t="s">
        <v>144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87</v>
      </c>
      <c r="BK174" s="237">
        <f>ROUND(I174*H174,2)</f>
        <v>0</v>
      </c>
      <c r="BL174" s="16" t="s">
        <v>208</v>
      </c>
      <c r="BM174" s="236" t="s">
        <v>333</v>
      </c>
    </row>
    <row r="175" s="12" customFormat="1" ht="22.8" customHeight="1">
      <c r="A175" s="12"/>
      <c r="B175" s="209"/>
      <c r="C175" s="210"/>
      <c r="D175" s="211" t="s">
        <v>74</v>
      </c>
      <c r="E175" s="223" t="s">
        <v>334</v>
      </c>
      <c r="F175" s="223" t="s">
        <v>335</v>
      </c>
      <c r="G175" s="210"/>
      <c r="H175" s="210"/>
      <c r="I175" s="213"/>
      <c r="J175" s="224">
        <f>BK175</f>
        <v>0</v>
      </c>
      <c r="K175" s="210"/>
      <c r="L175" s="215"/>
      <c r="M175" s="216"/>
      <c r="N175" s="217"/>
      <c r="O175" s="217"/>
      <c r="P175" s="218">
        <f>SUM(P176:P184)</f>
        <v>0</v>
      </c>
      <c r="Q175" s="217"/>
      <c r="R175" s="218">
        <f>SUM(R176:R184)</f>
        <v>0.24047999999999997</v>
      </c>
      <c r="S175" s="217"/>
      <c r="T175" s="219">
        <f>SUM(T176:T184)</f>
        <v>0.34500000000000003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20" t="s">
        <v>87</v>
      </c>
      <c r="AT175" s="221" t="s">
        <v>74</v>
      </c>
      <c r="AU175" s="221" t="s">
        <v>82</v>
      </c>
      <c r="AY175" s="220" t="s">
        <v>144</v>
      </c>
      <c r="BK175" s="222">
        <f>SUM(BK176:BK184)</f>
        <v>0</v>
      </c>
    </row>
    <row r="176" s="2" customFormat="1" ht="16.5" customHeight="1">
      <c r="A176" s="37"/>
      <c r="B176" s="38"/>
      <c r="C176" s="225" t="s">
        <v>238</v>
      </c>
      <c r="D176" s="225" t="s">
        <v>146</v>
      </c>
      <c r="E176" s="226" t="s">
        <v>336</v>
      </c>
      <c r="F176" s="227" t="s">
        <v>337</v>
      </c>
      <c r="G176" s="228" t="s">
        <v>149</v>
      </c>
      <c r="H176" s="229">
        <v>16</v>
      </c>
      <c r="I176" s="230"/>
      <c r="J176" s="231">
        <f>ROUND(I176*H176,2)</f>
        <v>0</v>
      </c>
      <c r="K176" s="227" t="s">
        <v>150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0.00010000000000000001</v>
      </c>
      <c r="R176" s="234">
        <f>Q176*H176</f>
        <v>0.0016000000000000001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208</v>
      </c>
      <c r="AT176" s="236" t="s">
        <v>146</v>
      </c>
      <c r="AU176" s="236" t="s">
        <v>87</v>
      </c>
      <c r="AY176" s="16" t="s">
        <v>144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87</v>
      </c>
      <c r="BK176" s="237">
        <f>ROUND(I176*H176,2)</f>
        <v>0</v>
      </c>
      <c r="BL176" s="16" t="s">
        <v>208</v>
      </c>
      <c r="BM176" s="236" t="s">
        <v>338</v>
      </c>
    </row>
    <row r="177" s="2" customFormat="1" ht="21.75" customHeight="1">
      <c r="A177" s="37"/>
      <c r="B177" s="38"/>
      <c r="C177" s="225" t="s">
        <v>242</v>
      </c>
      <c r="D177" s="225" t="s">
        <v>146</v>
      </c>
      <c r="E177" s="226" t="s">
        <v>339</v>
      </c>
      <c r="F177" s="227" t="s">
        <v>340</v>
      </c>
      <c r="G177" s="228" t="s">
        <v>149</v>
      </c>
      <c r="H177" s="229">
        <v>16</v>
      </c>
      <c r="I177" s="230"/>
      <c r="J177" s="231">
        <f>ROUND(I177*H177,2)</f>
        <v>0</v>
      </c>
      <c r="K177" s="227" t="s">
        <v>150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0.00069999999999999999</v>
      </c>
      <c r="R177" s="234">
        <f>Q177*H177</f>
        <v>0.0112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208</v>
      </c>
      <c r="AT177" s="236" t="s">
        <v>146</v>
      </c>
      <c r="AU177" s="236" t="s">
        <v>87</v>
      </c>
      <c r="AY177" s="16" t="s">
        <v>144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87</v>
      </c>
      <c r="BK177" s="237">
        <f>ROUND(I177*H177,2)</f>
        <v>0</v>
      </c>
      <c r="BL177" s="16" t="s">
        <v>208</v>
      </c>
      <c r="BM177" s="236" t="s">
        <v>341</v>
      </c>
    </row>
    <row r="178" s="2" customFormat="1" ht="24.15" customHeight="1">
      <c r="A178" s="37"/>
      <c r="B178" s="38"/>
      <c r="C178" s="225" t="s">
        <v>246</v>
      </c>
      <c r="D178" s="225" t="s">
        <v>146</v>
      </c>
      <c r="E178" s="226" t="s">
        <v>342</v>
      </c>
      <c r="F178" s="227" t="s">
        <v>343</v>
      </c>
      <c r="G178" s="228" t="s">
        <v>149</v>
      </c>
      <c r="H178" s="229">
        <v>20</v>
      </c>
      <c r="I178" s="230"/>
      <c r="J178" s="231">
        <f>ROUND(I178*H178,2)</f>
        <v>0</v>
      </c>
      <c r="K178" s="227" t="s">
        <v>150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0</v>
      </c>
      <c r="R178" s="234">
        <f>Q178*H178</f>
        <v>0</v>
      </c>
      <c r="S178" s="234">
        <v>0.017250000000000001</v>
      </c>
      <c r="T178" s="235">
        <f>S178*H178</f>
        <v>0.34500000000000003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208</v>
      </c>
      <c r="AT178" s="236" t="s">
        <v>146</v>
      </c>
      <c r="AU178" s="236" t="s">
        <v>87</v>
      </c>
      <c r="AY178" s="16" t="s">
        <v>144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87</v>
      </c>
      <c r="BK178" s="237">
        <f>ROUND(I178*H178,2)</f>
        <v>0</v>
      </c>
      <c r="BL178" s="16" t="s">
        <v>208</v>
      </c>
      <c r="BM178" s="236" t="s">
        <v>344</v>
      </c>
    </row>
    <row r="179" s="13" customFormat="1">
      <c r="A179" s="13"/>
      <c r="B179" s="238"/>
      <c r="C179" s="239"/>
      <c r="D179" s="240" t="s">
        <v>152</v>
      </c>
      <c r="E179" s="241" t="s">
        <v>1</v>
      </c>
      <c r="F179" s="242" t="s">
        <v>345</v>
      </c>
      <c r="G179" s="239"/>
      <c r="H179" s="243">
        <v>20</v>
      </c>
      <c r="I179" s="244"/>
      <c r="J179" s="239"/>
      <c r="K179" s="239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152</v>
      </c>
      <c r="AU179" s="249" t="s">
        <v>87</v>
      </c>
      <c r="AV179" s="13" t="s">
        <v>87</v>
      </c>
      <c r="AW179" s="13" t="s">
        <v>31</v>
      </c>
      <c r="AX179" s="13" t="s">
        <v>75</v>
      </c>
      <c r="AY179" s="249" t="s">
        <v>144</v>
      </c>
    </row>
    <row r="180" s="14" customFormat="1">
      <c r="A180" s="14"/>
      <c r="B180" s="250"/>
      <c r="C180" s="251"/>
      <c r="D180" s="240" t="s">
        <v>152</v>
      </c>
      <c r="E180" s="252" t="s">
        <v>1</v>
      </c>
      <c r="F180" s="253" t="s">
        <v>154</v>
      </c>
      <c r="G180" s="251"/>
      <c r="H180" s="254">
        <v>20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152</v>
      </c>
      <c r="AU180" s="260" t="s">
        <v>87</v>
      </c>
      <c r="AV180" s="14" t="s">
        <v>94</v>
      </c>
      <c r="AW180" s="14" t="s">
        <v>31</v>
      </c>
      <c r="AX180" s="14" t="s">
        <v>82</v>
      </c>
      <c r="AY180" s="260" t="s">
        <v>144</v>
      </c>
    </row>
    <row r="181" s="2" customFormat="1" ht="33" customHeight="1">
      <c r="A181" s="37"/>
      <c r="B181" s="38"/>
      <c r="C181" s="225" t="s">
        <v>7</v>
      </c>
      <c r="D181" s="225" t="s">
        <v>146</v>
      </c>
      <c r="E181" s="226" t="s">
        <v>346</v>
      </c>
      <c r="F181" s="227" t="s">
        <v>347</v>
      </c>
      <c r="G181" s="228" t="s">
        <v>149</v>
      </c>
      <c r="H181" s="229">
        <v>16</v>
      </c>
      <c r="I181" s="230"/>
      <c r="J181" s="231">
        <f>ROUND(I181*H181,2)</f>
        <v>0</v>
      </c>
      <c r="K181" s="227" t="s">
        <v>150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0.01423</v>
      </c>
      <c r="R181" s="234">
        <f>Q181*H181</f>
        <v>0.22767999999999999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208</v>
      </c>
      <c r="AT181" s="236" t="s">
        <v>146</v>
      </c>
      <c r="AU181" s="236" t="s">
        <v>87</v>
      </c>
      <c r="AY181" s="16" t="s">
        <v>144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87</v>
      </c>
      <c r="BK181" s="237">
        <f>ROUND(I181*H181,2)</f>
        <v>0</v>
      </c>
      <c r="BL181" s="16" t="s">
        <v>208</v>
      </c>
      <c r="BM181" s="236" t="s">
        <v>348</v>
      </c>
    </row>
    <row r="182" s="13" customFormat="1">
      <c r="A182" s="13"/>
      <c r="B182" s="238"/>
      <c r="C182" s="239"/>
      <c r="D182" s="240" t="s">
        <v>152</v>
      </c>
      <c r="E182" s="241" t="s">
        <v>1</v>
      </c>
      <c r="F182" s="242" t="s">
        <v>349</v>
      </c>
      <c r="G182" s="239"/>
      <c r="H182" s="243">
        <v>16</v>
      </c>
      <c r="I182" s="244"/>
      <c r="J182" s="239"/>
      <c r="K182" s="239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152</v>
      </c>
      <c r="AU182" s="249" t="s">
        <v>87</v>
      </c>
      <c r="AV182" s="13" t="s">
        <v>87</v>
      </c>
      <c r="AW182" s="13" t="s">
        <v>31</v>
      </c>
      <c r="AX182" s="13" t="s">
        <v>75</v>
      </c>
      <c r="AY182" s="249" t="s">
        <v>144</v>
      </c>
    </row>
    <row r="183" s="14" customFormat="1">
      <c r="A183" s="14"/>
      <c r="B183" s="250"/>
      <c r="C183" s="251"/>
      <c r="D183" s="240" t="s">
        <v>152</v>
      </c>
      <c r="E183" s="252" t="s">
        <v>1</v>
      </c>
      <c r="F183" s="253" t="s">
        <v>154</v>
      </c>
      <c r="G183" s="251"/>
      <c r="H183" s="254">
        <v>16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0" t="s">
        <v>152</v>
      </c>
      <c r="AU183" s="260" t="s">
        <v>87</v>
      </c>
      <c r="AV183" s="14" t="s">
        <v>94</v>
      </c>
      <c r="AW183" s="14" t="s">
        <v>31</v>
      </c>
      <c r="AX183" s="14" t="s">
        <v>82</v>
      </c>
      <c r="AY183" s="260" t="s">
        <v>144</v>
      </c>
    </row>
    <row r="184" s="2" customFormat="1" ht="33" customHeight="1">
      <c r="A184" s="37"/>
      <c r="B184" s="38"/>
      <c r="C184" s="225" t="s">
        <v>254</v>
      </c>
      <c r="D184" s="225" t="s">
        <v>146</v>
      </c>
      <c r="E184" s="226" t="s">
        <v>350</v>
      </c>
      <c r="F184" s="227" t="s">
        <v>351</v>
      </c>
      <c r="G184" s="228" t="s">
        <v>229</v>
      </c>
      <c r="H184" s="271"/>
      <c r="I184" s="230"/>
      <c r="J184" s="231">
        <f>ROUND(I184*H184,2)</f>
        <v>0</v>
      </c>
      <c r="K184" s="227" t="s">
        <v>150</v>
      </c>
      <c r="L184" s="43"/>
      <c r="M184" s="232" t="s">
        <v>1</v>
      </c>
      <c r="N184" s="233" t="s">
        <v>41</v>
      </c>
      <c r="O184" s="90"/>
      <c r="P184" s="234">
        <f>O184*H184</f>
        <v>0</v>
      </c>
      <c r="Q184" s="234">
        <v>0</v>
      </c>
      <c r="R184" s="234">
        <f>Q184*H184</f>
        <v>0</v>
      </c>
      <c r="S184" s="234">
        <v>0</v>
      </c>
      <c r="T184" s="23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6" t="s">
        <v>208</v>
      </c>
      <c r="AT184" s="236" t="s">
        <v>146</v>
      </c>
      <c r="AU184" s="236" t="s">
        <v>87</v>
      </c>
      <c r="AY184" s="16" t="s">
        <v>144</v>
      </c>
      <c r="BE184" s="237">
        <f>IF(N184="základní",J184,0)</f>
        <v>0</v>
      </c>
      <c r="BF184" s="237">
        <f>IF(N184="snížená",J184,0)</f>
        <v>0</v>
      </c>
      <c r="BG184" s="237">
        <f>IF(N184="zákl. přenesená",J184,0)</f>
        <v>0</v>
      </c>
      <c r="BH184" s="237">
        <f>IF(N184="sníž. přenesená",J184,0)</f>
        <v>0</v>
      </c>
      <c r="BI184" s="237">
        <f>IF(N184="nulová",J184,0)</f>
        <v>0</v>
      </c>
      <c r="BJ184" s="16" t="s">
        <v>87</v>
      </c>
      <c r="BK184" s="237">
        <f>ROUND(I184*H184,2)</f>
        <v>0</v>
      </c>
      <c r="BL184" s="16" t="s">
        <v>208</v>
      </c>
      <c r="BM184" s="236" t="s">
        <v>352</v>
      </c>
    </row>
    <row r="185" s="12" customFormat="1" ht="22.8" customHeight="1">
      <c r="A185" s="12"/>
      <c r="B185" s="209"/>
      <c r="C185" s="210"/>
      <c r="D185" s="211" t="s">
        <v>74</v>
      </c>
      <c r="E185" s="223" t="s">
        <v>231</v>
      </c>
      <c r="F185" s="223" t="s">
        <v>232</v>
      </c>
      <c r="G185" s="210"/>
      <c r="H185" s="210"/>
      <c r="I185" s="213"/>
      <c r="J185" s="224">
        <f>BK185</f>
        <v>0</v>
      </c>
      <c r="K185" s="210"/>
      <c r="L185" s="215"/>
      <c r="M185" s="216"/>
      <c r="N185" s="217"/>
      <c r="O185" s="217"/>
      <c r="P185" s="218">
        <f>SUM(P186:P200)</f>
        <v>0</v>
      </c>
      <c r="Q185" s="217"/>
      <c r="R185" s="218">
        <f>SUM(R186:R200)</f>
        <v>0.18773999999999999</v>
      </c>
      <c r="S185" s="217"/>
      <c r="T185" s="219">
        <f>SUM(T186:T200)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0" t="s">
        <v>87</v>
      </c>
      <c r="AT185" s="221" t="s">
        <v>74</v>
      </c>
      <c r="AU185" s="221" t="s">
        <v>82</v>
      </c>
      <c r="AY185" s="220" t="s">
        <v>144</v>
      </c>
      <c r="BK185" s="222">
        <f>SUM(BK186:BK200)</f>
        <v>0</v>
      </c>
    </row>
    <row r="186" s="2" customFormat="1" ht="16.5" customHeight="1">
      <c r="A186" s="37"/>
      <c r="B186" s="38"/>
      <c r="C186" s="225" t="s">
        <v>260</v>
      </c>
      <c r="D186" s="225" t="s">
        <v>146</v>
      </c>
      <c r="E186" s="226" t="s">
        <v>234</v>
      </c>
      <c r="F186" s="227" t="s">
        <v>235</v>
      </c>
      <c r="G186" s="228" t="s">
        <v>149</v>
      </c>
      <c r="H186" s="229">
        <v>6</v>
      </c>
      <c r="I186" s="230"/>
      <c r="J186" s="231">
        <f>ROUND(I186*H186,2)</f>
        <v>0</v>
      </c>
      <c r="K186" s="227" t="s">
        <v>150</v>
      </c>
      <c r="L186" s="43"/>
      <c r="M186" s="232" t="s">
        <v>1</v>
      </c>
      <c r="N186" s="233" t="s">
        <v>41</v>
      </c>
      <c r="O186" s="90"/>
      <c r="P186" s="234">
        <f>O186*H186</f>
        <v>0</v>
      </c>
      <c r="Q186" s="234">
        <v>0</v>
      </c>
      <c r="R186" s="234">
        <f>Q186*H186</f>
        <v>0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208</v>
      </c>
      <c r="AT186" s="236" t="s">
        <v>146</v>
      </c>
      <c r="AU186" s="236" t="s">
        <v>87</v>
      </c>
      <c r="AY186" s="16" t="s">
        <v>144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87</v>
      </c>
      <c r="BK186" s="237">
        <f>ROUND(I186*H186,2)</f>
        <v>0</v>
      </c>
      <c r="BL186" s="16" t="s">
        <v>208</v>
      </c>
      <c r="BM186" s="236" t="s">
        <v>353</v>
      </c>
    </row>
    <row r="187" s="13" customFormat="1">
      <c r="A187" s="13"/>
      <c r="B187" s="238"/>
      <c r="C187" s="239"/>
      <c r="D187" s="240" t="s">
        <v>152</v>
      </c>
      <c r="E187" s="241" t="s">
        <v>1</v>
      </c>
      <c r="F187" s="242" t="s">
        <v>299</v>
      </c>
      <c r="G187" s="239"/>
      <c r="H187" s="243">
        <v>6</v>
      </c>
      <c r="I187" s="244"/>
      <c r="J187" s="239"/>
      <c r="K187" s="239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152</v>
      </c>
      <c r="AU187" s="249" t="s">
        <v>87</v>
      </c>
      <c r="AV187" s="13" t="s">
        <v>87</v>
      </c>
      <c r="AW187" s="13" t="s">
        <v>31</v>
      </c>
      <c r="AX187" s="13" t="s">
        <v>75</v>
      </c>
      <c r="AY187" s="249" t="s">
        <v>144</v>
      </c>
    </row>
    <row r="188" s="14" customFormat="1">
      <c r="A188" s="14"/>
      <c r="B188" s="250"/>
      <c r="C188" s="251"/>
      <c r="D188" s="240" t="s">
        <v>152</v>
      </c>
      <c r="E188" s="252" t="s">
        <v>1</v>
      </c>
      <c r="F188" s="253" t="s">
        <v>154</v>
      </c>
      <c r="G188" s="251"/>
      <c r="H188" s="254">
        <v>6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152</v>
      </c>
      <c r="AU188" s="260" t="s">
        <v>87</v>
      </c>
      <c r="AV188" s="14" t="s">
        <v>94</v>
      </c>
      <c r="AW188" s="14" t="s">
        <v>31</v>
      </c>
      <c r="AX188" s="14" t="s">
        <v>82</v>
      </c>
      <c r="AY188" s="260" t="s">
        <v>144</v>
      </c>
    </row>
    <row r="189" s="2" customFormat="1" ht="16.5" customHeight="1">
      <c r="A189" s="37"/>
      <c r="B189" s="38"/>
      <c r="C189" s="225" t="s">
        <v>265</v>
      </c>
      <c r="D189" s="225" t="s">
        <v>146</v>
      </c>
      <c r="E189" s="226" t="s">
        <v>239</v>
      </c>
      <c r="F189" s="227" t="s">
        <v>240</v>
      </c>
      <c r="G189" s="228" t="s">
        <v>149</v>
      </c>
      <c r="H189" s="229">
        <v>6</v>
      </c>
      <c r="I189" s="230"/>
      <c r="J189" s="231">
        <f>ROUND(I189*H189,2)</f>
        <v>0</v>
      </c>
      <c r="K189" s="227" t="s">
        <v>150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0.00029999999999999997</v>
      </c>
      <c r="R189" s="234">
        <f>Q189*H189</f>
        <v>0.0018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208</v>
      </c>
      <c r="AT189" s="236" t="s">
        <v>146</v>
      </c>
      <c r="AU189" s="236" t="s">
        <v>87</v>
      </c>
      <c r="AY189" s="16" t="s">
        <v>144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87</v>
      </c>
      <c r="BK189" s="237">
        <f>ROUND(I189*H189,2)</f>
        <v>0</v>
      </c>
      <c r="BL189" s="16" t="s">
        <v>208</v>
      </c>
      <c r="BM189" s="236" t="s">
        <v>354</v>
      </c>
    </row>
    <row r="190" s="13" customFormat="1">
      <c r="A190" s="13"/>
      <c r="B190" s="238"/>
      <c r="C190" s="239"/>
      <c r="D190" s="240" t="s">
        <v>152</v>
      </c>
      <c r="E190" s="241" t="s">
        <v>1</v>
      </c>
      <c r="F190" s="242" t="s">
        <v>299</v>
      </c>
      <c r="G190" s="239"/>
      <c r="H190" s="243">
        <v>6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152</v>
      </c>
      <c r="AU190" s="249" t="s">
        <v>87</v>
      </c>
      <c r="AV190" s="13" t="s">
        <v>87</v>
      </c>
      <c r="AW190" s="13" t="s">
        <v>31</v>
      </c>
      <c r="AX190" s="13" t="s">
        <v>75</v>
      </c>
      <c r="AY190" s="249" t="s">
        <v>144</v>
      </c>
    </row>
    <row r="191" s="14" customFormat="1">
      <c r="A191" s="14"/>
      <c r="B191" s="250"/>
      <c r="C191" s="251"/>
      <c r="D191" s="240" t="s">
        <v>152</v>
      </c>
      <c r="E191" s="252" t="s">
        <v>1</v>
      </c>
      <c r="F191" s="253" t="s">
        <v>154</v>
      </c>
      <c r="G191" s="251"/>
      <c r="H191" s="254">
        <v>6</v>
      </c>
      <c r="I191" s="255"/>
      <c r="J191" s="251"/>
      <c r="K191" s="251"/>
      <c r="L191" s="256"/>
      <c r="M191" s="257"/>
      <c r="N191" s="258"/>
      <c r="O191" s="258"/>
      <c r="P191" s="258"/>
      <c r="Q191" s="258"/>
      <c r="R191" s="258"/>
      <c r="S191" s="258"/>
      <c r="T191" s="25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0" t="s">
        <v>152</v>
      </c>
      <c r="AU191" s="260" t="s">
        <v>87</v>
      </c>
      <c r="AV191" s="14" t="s">
        <v>94</v>
      </c>
      <c r="AW191" s="14" t="s">
        <v>31</v>
      </c>
      <c r="AX191" s="14" t="s">
        <v>82</v>
      </c>
      <c r="AY191" s="260" t="s">
        <v>144</v>
      </c>
    </row>
    <row r="192" s="2" customFormat="1" ht="33" customHeight="1">
      <c r="A192" s="37"/>
      <c r="B192" s="38"/>
      <c r="C192" s="225" t="s">
        <v>308</v>
      </c>
      <c r="D192" s="225" t="s">
        <v>146</v>
      </c>
      <c r="E192" s="226" t="s">
        <v>243</v>
      </c>
      <c r="F192" s="227" t="s">
        <v>244</v>
      </c>
      <c r="G192" s="228" t="s">
        <v>149</v>
      </c>
      <c r="H192" s="229">
        <v>6</v>
      </c>
      <c r="I192" s="230"/>
      <c r="J192" s="231">
        <f>ROUND(I192*H192,2)</f>
        <v>0</v>
      </c>
      <c r="K192" s="227" t="s">
        <v>150</v>
      </c>
      <c r="L192" s="43"/>
      <c r="M192" s="232" t="s">
        <v>1</v>
      </c>
      <c r="N192" s="233" t="s">
        <v>41</v>
      </c>
      <c r="O192" s="90"/>
      <c r="P192" s="234">
        <f>O192*H192</f>
        <v>0</v>
      </c>
      <c r="Q192" s="234">
        <v>0.0090900000000000009</v>
      </c>
      <c r="R192" s="234">
        <f>Q192*H192</f>
        <v>0.054540000000000005</v>
      </c>
      <c r="S192" s="234">
        <v>0</v>
      </c>
      <c r="T192" s="235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6" t="s">
        <v>208</v>
      </c>
      <c r="AT192" s="236" t="s">
        <v>146</v>
      </c>
      <c r="AU192" s="236" t="s">
        <v>87</v>
      </c>
      <c r="AY192" s="16" t="s">
        <v>144</v>
      </c>
      <c r="BE192" s="237">
        <f>IF(N192="základní",J192,0)</f>
        <v>0</v>
      </c>
      <c r="BF192" s="237">
        <f>IF(N192="snížená",J192,0)</f>
        <v>0</v>
      </c>
      <c r="BG192" s="237">
        <f>IF(N192="zákl. přenesená",J192,0)</f>
        <v>0</v>
      </c>
      <c r="BH192" s="237">
        <f>IF(N192="sníž. přenesená",J192,0)</f>
        <v>0</v>
      </c>
      <c r="BI192" s="237">
        <f>IF(N192="nulová",J192,0)</f>
        <v>0</v>
      </c>
      <c r="BJ192" s="16" t="s">
        <v>87</v>
      </c>
      <c r="BK192" s="237">
        <f>ROUND(I192*H192,2)</f>
        <v>0</v>
      </c>
      <c r="BL192" s="16" t="s">
        <v>208</v>
      </c>
      <c r="BM192" s="236" t="s">
        <v>355</v>
      </c>
    </row>
    <row r="193" s="13" customFormat="1">
      <c r="A193" s="13"/>
      <c r="B193" s="238"/>
      <c r="C193" s="239"/>
      <c r="D193" s="240" t="s">
        <v>152</v>
      </c>
      <c r="E193" s="241" t="s">
        <v>1</v>
      </c>
      <c r="F193" s="242" t="s">
        <v>299</v>
      </c>
      <c r="G193" s="239"/>
      <c r="H193" s="243">
        <v>6</v>
      </c>
      <c r="I193" s="244"/>
      <c r="J193" s="239"/>
      <c r="K193" s="239"/>
      <c r="L193" s="245"/>
      <c r="M193" s="246"/>
      <c r="N193" s="247"/>
      <c r="O193" s="247"/>
      <c r="P193" s="247"/>
      <c r="Q193" s="247"/>
      <c r="R193" s="247"/>
      <c r="S193" s="247"/>
      <c r="T193" s="24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9" t="s">
        <v>152</v>
      </c>
      <c r="AU193" s="249" t="s">
        <v>87</v>
      </c>
      <c r="AV193" s="13" t="s">
        <v>87</v>
      </c>
      <c r="AW193" s="13" t="s">
        <v>31</v>
      </c>
      <c r="AX193" s="13" t="s">
        <v>75</v>
      </c>
      <c r="AY193" s="249" t="s">
        <v>144</v>
      </c>
    </row>
    <row r="194" s="14" customFormat="1">
      <c r="A194" s="14"/>
      <c r="B194" s="250"/>
      <c r="C194" s="251"/>
      <c r="D194" s="240" t="s">
        <v>152</v>
      </c>
      <c r="E194" s="252" t="s">
        <v>1</v>
      </c>
      <c r="F194" s="253" t="s">
        <v>154</v>
      </c>
      <c r="G194" s="251"/>
      <c r="H194" s="254">
        <v>6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0" t="s">
        <v>152</v>
      </c>
      <c r="AU194" s="260" t="s">
        <v>87</v>
      </c>
      <c r="AV194" s="14" t="s">
        <v>94</v>
      </c>
      <c r="AW194" s="14" t="s">
        <v>31</v>
      </c>
      <c r="AX194" s="14" t="s">
        <v>82</v>
      </c>
      <c r="AY194" s="260" t="s">
        <v>144</v>
      </c>
    </row>
    <row r="195" s="2" customFormat="1" ht="33" customHeight="1">
      <c r="A195" s="37"/>
      <c r="B195" s="38"/>
      <c r="C195" s="261" t="s">
        <v>356</v>
      </c>
      <c r="D195" s="261" t="s">
        <v>222</v>
      </c>
      <c r="E195" s="262" t="s">
        <v>247</v>
      </c>
      <c r="F195" s="263" t="s">
        <v>248</v>
      </c>
      <c r="G195" s="264" t="s">
        <v>149</v>
      </c>
      <c r="H195" s="265">
        <v>6.9000000000000004</v>
      </c>
      <c r="I195" s="266"/>
      <c r="J195" s="267">
        <f>ROUND(I195*H195,2)</f>
        <v>0</v>
      </c>
      <c r="K195" s="263" t="s">
        <v>150</v>
      </c>
      <c r="L195" s="268"/>
      <c r="M195" s="269" t="s">
        <v>1</v>
      </c>
      <c r="N195" s="270" t="s">
        <v>41</v>
      </c>
      <c r="O195" s="90"/>
      <c r="P195" s="234">
        <f>O195*H195</f>
        <v>0</v>
      </c>
      <c r="Q195" s="234">
        <v>0.019</v>
      </c>
      <c r="R195" s="234">
        <f>Q195*H195</f>
        <v>0.13109999999999999</v>
      </c>
      <c r="S195" s="234">
        <v>0</v>
      </c>
      <c r="T195" s="235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6" t="s">
        <v>225</v>
      </c>
      <c r="AT195" s="236" t="s">
        <v>222</v>
      </c>
      <c r="AU195" s="236" t="s">
        <v>87</v>
      </c>
      <c r="AY195" s="16" t="s">
        <v>144</v>
      </c>
      <c r="BE195" s="237">
        <f>IF(N195="základní",J195,0)</f>
        <v>0</v>
      </c>
      <c r="BF195" s="237">
        <f>IF(N195="snížená",J195,0)</f>
        <v>0</v>
      </c>
      <c r="BG195" s="237">
        <f>IF(N195="zákl. přenesená",J195,0)</f>
        <v>0</v>
      </c>
      <c r="BH195" s="237">
        <f>IF(N195="sníž. přenesená",J195,0)</f>
        <v>0</v>
      </c>
      <c r="BI195" s="237">
        <f>IF(N195="nulová",J195,0)</f>
        <v>0</v>
      </c>
      <c r="BJ195" s="16" t="s">
        <v>87</v>
      </c>
      <c r="BK195" s="237">
        <f>ROUND(I195*H195,2)</f>
        <v>0</v>
      </c>
      <c r="BL195" s="16" t="s">
        <v>208</v>
      </c>
      <c r="BM195" s="236" t="s">
        <v>357</v>
      </c>
    </row>
    <row r="196" s="13" customFormat="1">
      <c r="A196" s="13"/>
      <c r="B196" s="238"/>
      <c r="C196" s="239"/>
      <c r="D196" s="240" t="s">
        <v>152</v>
      </c>
      <c r="E196" s="239"/>
      <c r="F196" s="242" t="s">
        <v>303</v>
      </c>
      <c r="G196" s="239"/>
      <c r="H196" s="243">
        <v>6.9000000000000004</v>
      </c>
      <c r="I196" s="244"/>
      <c r="J196" s="239"/>
      <c r="K196" s="239"/>
      <c r="L196" s="245"/>
      <c r="M196" s="246"/>
      <c r="N196" s="247"/>
      <c r="O196" s="247"/>
      <c r="P196" s="247"/>
      <c r="Q196" s="247"/>
      <c r="R196" s="247"/>
      <c r="S196" s="247"/>
      <c r="T196" s="24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9" t="s">
        <v>152</v>
      </c>
      <c r="AU196" s="249" t="s">
        <v>87</v>
      </c>
      <c r="AV196" s="13" t="s">
        <v>87</v>
      </c>
      <c r="AW196" s="13" t="s">
        <v>4</v>
      </c>
      <c r="AX196" s="13" t="s">
        <v>82</v>
      </c>
      <c r="AY196" s="249" t="s">
        <v>144</v>
      </c>
    </row>
    <row r="197" s="2" customFormat="1" ht="24.15" customHeight="1">
      <c r="A197" s="37"/>
      <c r="B197" s="38"/>
      <c r="C197" s="225" t="s">
        <v>358</v>
      </c>
      <c r="D197" s="225" t="s">
        <v>146</v>
      </c>
      <c r="E197" s="226" t="s">
        <v>251</v>
      </c>
      <c r="F197" s="227" t="s">
        <v>252</v>
      </c>
      <c r="G197" s="228" t="s">
        <v>149</v>
      </c>
      <c r="H197" s="229">
        <v>6</v>
      </c>
      <c r="I197" s="230"/>
      <c r="J197" s="231">
        <f>ROUND(I197*H197,2)</f>
        <v>0</v>
      </c>
      <c r="K197" s="227" t="s">
        <v>150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5.0000000000000002E-05</v>
      </c>
      <c r="R197" s="234">
        <f>Q197*H197</f>
        <v>0.00030000000000000003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208</v>
      </c>
      <c r="AT197" s="236" t="s">
        <v>146</v>
      </c>
      <c r="AU197" s="236" t="s">
        <v>87</v>
      </c>
      <c r="AY197" s="16" t="s">
        <v>144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87</v>
      </c>
      <c r="BK197" s="237">
        <f>ROUND(I197*H197,2)</f>
        <v>0</v>
      </c>
      <c r="BL197" s="16" t="s">
        <v>208</v>
      </c>
      <c r="BM197" s="236" t="s">
        <v>359</v>
      </c>
    </row>
    <row r="198" s="13" customFormat="1">
      <c r="A198" s="13"/>
      <c r="B198" s="238"/>
      <c r="C198" s="239"/>
      <c r="D198" s="240" t="s">
        <v>152</v>
      </c>
      <c r="E198" s="241" t="s">
        <v>1</v>
      </c>
      <c r="F198" s="242" t="s">
        <v>299</v>
      </c>
      <c r="G198" s="239"/>
      <c r="H198" s="243">
        <v>6</v>
      </c>
      <c r="I198" s="244"/>
      <c r="J198" s="239"/>
      <c r="K198" s="239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152</v>
      </c>
      <c r="AU198" s="249" t="s">
        <v>87</v>
      </c>
      <c r="AV198" s="13" t="s">
        <v>87</v>
      </c>
      <c r="AW198" s="13" t="s">
        <v>31</v>
      </c>
      <c r="AX198" s="13" t="s">
        <v>75</v>
      </c>
      <c r="AY198" s="249" t="s">
        <v>144</v>
      </c>
    </row>
    <row r="199" s="14" customFormat="1">
      <c r="A199" s="14"/>
      <c r="B199" s="250"/>
      <c r="C199" s="251"/>
      <c r="D199" s="240" t="s">
        <v>152</v>
      </c>
      <c r="E199" s="252" t="s">
        <v>1</v>
      </c>
      <c r="F199" s="253" t="s">
        <v>154</v>
      </c>
      <c r="G199" s="251"/>
      <c r="H199" s="254">
        <v>6</v>
      </c>
      <c r="I199" s="255"/>
      <c r="J199" s="251"/>
      <c r="K199" s="251"/>
      <c r="L199" s="256"/>
      <c r="M199" s="257"/>
      <c r="N199" s="258"/>
      <c r="O199" s="258"/>
      <c r="P199" s="258"/>
      <c r="Q199" s="258"/>
      <c r="R199" s="258"/>
      <c r="S199" s="258"/>
      <c r="T199" s="25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0" t="s">
        <v>152</v>
      </c>
      <c r="AU199" s="260" t="s">
        <v>87</v>
      </c>
      <c r="AV199" s="14" t="s">
        <v>94</v>
      </c>
      <c r="AW199" s="14" t="s">
        <v>31</v>
      </c>
      <c r="AX199" s="14" t="s">
        <v>82</v>
      </c>
      <c r="AY199" s="260" t="s">
        <v>144</v>
      </c>
    </row>
    <row r="200" s="2" customFormat="1" ht="24.15" customHeight="1">
      <c r="A200" s="37"/>
      <c r="B200" s="38"/>
      <c r="C200" s="225" t="s">
        <v>360</v>
      </c>
      <c r="D200" s="225" t="s">
        <v>146</v>
      </c>
      <c r="E200" s="226" t="s">
        <v>255</v>
      </c>
      <c r="F200" s="227" t="s">
        <v>256</v>
      </c>
      <c r="G200" s="228" t="s">
        <v>229</v>
      </c>
      <c r="H200" s="271"/>
      <c r="I200" s="230"/>
      <c r="J200" s="231">
        <f>ROUND(I200*H200,2)</f>
        <v>0</v>
      </c>
      <c r="K200" s="227" t="s">
        <v>150</v>
      </c>
      <c r="L200" s="43"/>
      <c r="M200" s="232" t="s">
        <v>1</v>
      </c>
      <c r="N200" s="233" t="s">
        <v>41</v>
      </c>
      <c r="O200" s="90"/>
      <c r="P200" s="234">
        <f>O200*H200</f>
        <v>0</v>
      </c>
      <c r="Q200" s="234">
        <v>0</v>
      </c>
      <c r="R200" s="234">
        <f>Q200*H200</f>
        <v>0</v>
      </c>
      <c r="S200" s="234">
        <v>0</v>
      </c>
      <c r="T200" s="235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6" t="s">
        <v>208</v>
      </c>
      <c r="AT200" s="236" t="s">
        <v>146</v>
      </c>
      <c r="AU200" s="236" t="s">
        <v>87</v>
      </c>
      <c r="AY200" s="16" t="s">
        <v>144</v>
      </c>
      <c r="BE200" s="237">
        <f>IF(N200="základní",J200,0)</f>
        <v>0</v>
      </c>
      <c r="BF200" s="237">
        <f>IF(N200="snížená",J200,0)</f>
        <v>0</v>
      </c>
      <c r="BG200" s="237">
        <f>IF(N200="zákl. přenesená",J200,0)</f>
        <v>0</v>
      </c>
      <c r="BH200" s="237">
        <f>IF(N200="sníž. přenesená",J200,0)</f>
        <v>0</v>
      </c>
      <c r="BI200" s="237">
        <f>IF(N200="nulová",J200,0)</f>
        <v>0</v>
      </c>
      <c r="BJ200" s="16" t="s">
        <v>87</v>
      </c>
      <c r="BK200" s="237">
        <f>ROUND(I200*H200,2)</f>
        <v>0</v>
      </c>
      <c r="BL200" s="16" t="s">
        <v>208</v>
      </c>
      <c r="BM200" s="236" t="s">
        <v>361</v>
      </c>
    </row>
    <row r="201" s="12" customFormat="1" ht="22.8" customHeight="1">
      <c r="A201" s="12"/>
      <c r="B201" s="209"/>
      <c r="C201" s="210"/>
      <c r="D201" s="211" t="s">
        <v>74</v>
      </c>
      <c r="E201" s="223" t="s">
        <v>258</v>
      </c>
      <c r="F201" s="223" t="s">
        <v>259</v>
      </c>
      <c r="G201" s="210"/>
      <c r="H201" s="210"/>
      <c r="I201" s="213"/>
      <c r="J201" s="224">
        <f>BK201</f>
        <v>0</v>
      </c>
      <c r="K201" s="210"/>
      <c r="L201" s="215"/>
      <c r="M201" s="216"/>
      <c r="N201" s="217"/>
      <c r="O201" s="217"/>
      <c r="P201" s="218">
        <f>SUM(P202:P207)</f>
        <v>0</v>
      </c>
      <c r="Q201" s="217"/>
      <c r="R201" s="218">
        <f>SUM(R202:R207)</f>
        <v>0.0070000000000000001</v>
      </c>
      <c r="S201" s="217"/>
      <c r="T201" s="219">
        <f>SUM(T202:T207)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0" t="s">
        <v>87</v>
      </c>
      <c r="AT201" s="221" t="s">
        <v>74</v>
      </c>
      <c r="AU201" s="221" t="s">
        <v>82</v>
      </c>
      <c r="AY201" s="220" t="s">
        <v>144</v>
      </c>
      <c r="BK201" s="222">
        <f>SUM(BK202:BK207)</f>
        <v>0</v>
      </c>
    </row>
    <row r="202" s="2" customFormat="1" ht="24.15" customHeight="1">
      <c r="A202" s="37"/>
      <c r="B202" s="38"/>
      <c r="C202" s="225" t="s">
        <v>362</v>
      </c>
      <c r="D202" s="225" t="s">
        <v>146</v>
      </c>
      <c r="E202" s="226" t="s">
        <v>261</v>
      </c>
      <c r="F202" s="227" t="s">
        <v>262</v>
      </c>
      <c r="G202" s="228" t="s">
        <v>149</v>
      </c>
      <c r="H202" s="229">
        <v>14</v>
      </c>
      <c r="I202" s="230"/>
      <c r="J202" s="231">
        <f>ROUND(I202*H202,2)</f>
        <v>0</v>
      </c>
      <c r="K202" s="227" t="s">
        <v>150</v>
      </c>
      <c r="L202" s="43"/>
      <c r="M202" s="232" t="s">
        <v>1</v>
      </c>
      <c r="N202" s="233" t="s">
        <v>41</v>
      </c>
      <c r="O202" s="90"/>
      <c r="P202" s="234">
        <f>O202*H202</f>
        <v>0</v>
      </c>
      <c r="Q202" s="234">
        <v>0.00021000000000000001</v>
      </c>
      <c r="R202" s="234">
        <f>Q202*H202</f>
        <v>0.0029399999999999999</v>
      </c>
      <c r="S202" s="234">
        <v>0</v>
      </c>
      <c r="T202" s="235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6" t="s">
        <v>208</v>
      </c>
      <c r="AT202" s="236" t="s">
        <v>146</v>
      </c>
      <c r="AU202" s="236" t="s">
        <v>87</v>
      </c>
      <c r="AY202" s="16" t="s">
        <v>144</v>
      </c>
      <c r="BE202" s="237">
        <f>IF(N202="základní",J202,0)</f>
        <v>0</v>
      </c>
      <c r="BF202" s="237">
        <f>IF(N202="snížená",J202,0)</f>
        <v>0</v>
      </c>
      <c r="BG202" s="237">
        <f>IF(N202="zákl. přenesená",J202,0)</f>
        <v>0</v>
      </c>
      <c r="BH202" s="237">
        <f>IF(N202="sníž. přenesená",J202,0)</f>
        <v>0</v>
      </c>
      <c r="BI202" s="237">
        <f>IF(N202="nulová",J202,0)</f>
        <v>0</v>
      </c>
      <c r="BJ202" s="16" t="s">
        <v>87</v>
      </c>
      <c r="BK202" s="237">
        <f>ROUND(I202*H202,2)</f>
        <v>0</v>
      </c>
      <c r="BL202" s="16" t="s">
        <v>208</v>
      </c>
      <c r="BM202" s="236" t="s">
        <v>363</v>
      </c>
    </row>
    <row r="203" s="13" customFormat="1">
      <c r="A203" s="13"/>
      <c r="B203" s="238"/>
      <c r="C203" s="239"/>
      <c r="D203" s="240" t="s">
        <v>152</v>
      </c>
      <c r="E203" s="241" t="s">
        <v>1</v>
      </c>
      <c r="F203" s="242" t="s">
        <v>307</v>
      </c>
      <c r="G203" s="239"/>
      <c r="H203" s="243">
        <v>14</v>
      </c>
      <c r="I203" s="244"/>
      <c r="J203" s="239"/>
      <c r="K203" s="239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152</v>
      </c>
      <c r="AU203" s="249" t="s">
        <v>87</v>
      </c>
      <c r="AV203" s="13" t="s">
        <v>87</v>
      </c>
      <c r="AW203" s="13" t="s">
        <v>31</v>
      </c>
      <c r="AX203" s="13" t="s">
        <v>75</v>
      </c>
      <c r="AY203" s="249" t="s">
        <v>144</v>
      </c>
    </row>
    <row r="204" s="14" customFormat="1">
      <c r="A204" s="14"/>
      <c r="B204" s="250"/>
      <c r="C204" s="251"/>
      <c r="D204" s="240" t="s">
        <v>152</v>
      </c>
      <c r="E204" s="252" t="s">
        <v>1</v>
      </c>
      <c r="F204" s="253" t="s">
        <v>154</v>
      </c>
      <c r="G204" s="251"/>
      <c r="H204" s="254">
        <v>14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152</v>
      </c>
      <c r="AU204" s="260" t="s">
        <v>87</v>
      </c>
      <c r="AV204" s="14" t="s">
        <v>94</v>
      </c>
      <c r="AW204" s="14" t="s">
        <v>31</v>
      </c>
      <c r="AX204" s="14" t="s">
        <v>82</v>
      </c>
      <c r="AY204" s="260" t="s">
        <v>144</v>
      </c>
    </row>
    <row r="205" s="2" customFormat="1" ht="24.15" customHeight="1">
      <c r="A205" s="37"/>
      <c r="B205" s="38"/>
      <c r="C205" s="225" t="s">
        <v>364</v>
      </c>
      <c r="D205" s="225" t="s">
        <v>146</v>
      </c>
      <c r="E205" s="226" t="s">
        <v>266</v>
      </c>
      <c r="F205" s="227" t="s">
        <v>267</v>
      </c>
      <c r="G205" s="228" t="s">
        <v>149</v>
      </c>
      <c r="H205" s="229">
        <v>14</v>
      </c>
      <c r="I205" s="230"/>
      <c r="J205" s="231">
        <f>ROUND(I205*H205,2)</f>
        <v>0</v>
      </c>
      <c r="K205" s="227" t="s">
        <v>150</v>
      </c>
      <c r="L205" s="43"/>
      <c r="M205" s="232" t="s">
        <v>1</v>
      </c>
      <c r="N205" s="233" t="s">
        <v>41</v>
      </c>
      <c r="O205" s="90"/>
      <c r="P205" s="234">
        <f>O205*H205</f>
        <v>0</v>
      </c>
      <c r="Q205" s="234">
        <v>0.00029</v>
      </c>
      <c r="R205" s="234">
        <f>Q205*H205</f>
        <v>0.0040600000000000002</v>
      </c>
      <c r="S205" s="234">
        <v>0</v>
      </c>
      <c r="T205" s="23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6" t="s">
        <v>208</v>
      </c>
      <c r="AT205" s="236" t="s">
        <v>146</v>
      </c>
      <c r="AU205" s="236" t="s">
        <v>87</v>
      </c>
      <c r="AY205" s="16" t="s">
        <v>144</v>
      </c>
      <c r="BE205" s="237">
        <f>IF(N205="základní",J205,0)</f>
        <v>0</v>
      </c>
      <c r="BF205" s="237">
        <f>IF(N205="snížená",J205,0)</f>
        <v>0</v>
      </c>
      <c r="BG205" s="237">
        <f>IF(N205="zákl. přenesená",J205,0)</f>
        <v>0</v>
      </c>
      <c r="BH205" s="237">
        <f>IF(N205="sníž. přenesená",J205,0)</f>
        <v>0</v>
      </c>
      <c r="BI205" s="237">
        <f>IF(N205="nulová",J205,0)</f>
        <v>0</v>
      </c>
      <c r="BJ205" s="16" t="s">
        <v>87</v>
      </c>
      <c r="BK205" s="237">
        <f>ROUND(I205*H205,2)</f>
        <v>0</v>
      </c>
      <c r="BL205" s="16" t="s">
        <v>208</v>
      </c>
      <c r="BM205" s="236" t="s">
        <v>365</v>
      </c>
    </row>
    <row r="206" s="13" customFormat="1">
      <c r="A206" s="13"/>
      <c r="B206" s="238"/>
      <c r="C206" s="239"/>
      <c r="D206" s="240" t="s">
        <v>152</v>
      </c>
      <c r="E206" s="241" t="s">
        <v>1</v>
      </c>
      <c r="F206" s="242" t="s">
        <v>310</v>
      </c>
      <c r="G206" s="239"/>
      <c r="H206" s="243">
        <v>14</v>
      </c>
      <c r="I206" s="244"/>
      <c r="J206" s="239"/>
      <c r="K206" s="239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152</v>
      </c>
      <c r="AU206" s="249" t="s">
        <v>87</v>
      </c>
      <c r="AV206" s="13" t="s">
        <v>87</v>
      </c>
      <c r="AW206" s="13" t="s">
        <v>31</v>
      </c>
      <c r="AX206" s="13" t="s">
        <v>75</v>
      </c>
      <c r="AY206" s="249" t="s">
        <v>144</v>
      </c>
    </row>
    <row r="207" s="14" customFormat="1">
      <c r="A207" s="14"/>
      <c r="B207" s="250"/>
      <c r="C207" s="251"/>
      <c r="D207" s="240" t="s">
        <v>152</v>
      </c>
      <c r="E207" s="252" t="s">
        <v>1</v>
      </c>
      <c r="F207" s="253" t="s">
        <v>154</v>
      </c>
      <c r="G207" s="251"/>
      <c r="H207" s="254">
        <v>14</v>
      </c>
      <c r="I207" s="255"/>
      <c r="J207" s="251"/>
      <c r="K207" s="251"/>
      <c r="L207" s="256"/>
      <c r="M207" s="272"/>
      <c r="N207" s="273"/>
      <c r="O207" s="273"/>
      <c r="P207" s="273"/>
      <c r="Q207" s="273"/>
      <c r="R207" s="273"/>
      <c r="S207" s="273"/>
      <c r="T207" s="27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152</v>
      </c>
      <c r="AU207" s="260" t="s">
        <v>87</v>
      </c>
      <c r="AV207" s="14" t="s">
        <v>94</v>
      </c>
      <c r="AW207" s="14" t="s">
        <v>31</v>
      </c>
      <c r="AX207" s="14" t="s">
        <v>82</v>
      </c>
      <c r="AY207" s="260" t="s">
        <v>144</v>
      </c>
    </row>
    <row r="208" s="2" customFormat="1" ht="6.96" customHeight="1">
      <c r="A208" s="37"/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43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sheet="1" autoFilter="0" formatColumns="0" formatRows="0" objects="1" scenarios="1" spinCount="100000" saltValue="Lkp3SpRkl7VCPeI/EIdX6mGFovZ/XKUs7D/ntIIuN8K6Xid3d8P+oLFyUqCfVy0PEHxOm3KvzVaMOfqM/Q76TA==" hashValue="Uq/IVp8nhm+yzs7B+HBjE+ZHyyJrnSxzxOT5jMsCsnNIx3lFtuOrsh5wsM3qFgYAQpcqAe4USoVVbPnKRttw/Q==" algorithmName="SHA-512" password="CC35"/>
  <autoFilter ref="C130:K2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9:H119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6.5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366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28. 2. 2025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32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33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35</v>
      </c>
      <c r="E32" s="37"/>
      <c r="F32" s="37"/>
      <c r="G32" s="37"/>
      <c r="H32" s="37"/>
      <c r="I32" s="37"/>
      <c r="J32" s="159">
        <f>ROUND(J130,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37</v>
      </c>
      <c r="G34" s="37"/>
      <c r="H34" s="37"/>
      <c r="I34" s="160" t="s">
        <v>36</v>
      </c>
      <c r="J34" s="160" t="s">
        <v>38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39</v>
      </c>
      <c r="E35" s="149" t="s">
        <v>40</v>
      </c>
      <c r="F35" s="162">
        <f>ROUND((SUM(BE130:BE188)),  2)</f>
        <v>0</v>
      </c>
      <c r="G35" s="37"/>
      <c r="H35" s="37"/>
      <c r="I35" s="163">
        <v>0.20999999999999999</v>
      </c>
      <c r="J35" s="162">
        <f>ROUND(((SUM(BE130:BE188))*I35),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41</v>
      </c>
      <c r="F36" s="162">
        <f>ROUND((SUM(BF130:BF188)),  2)</f>
        <v>0</v>
      </c>
      <c r="G36" s="37"/>
      <c r="H36" s="37"/>
      <c r="I36" s="163">
        <v>0.12</v>
      </c>
      <c r="J36" s="162">
        <f>ROUND(((SUM(BF130:BF188))*I36),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42</v>
      </c>
      <c r="F37" s="162">
        <f>ROUND((SUM(BG130:BG188)),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43</v>
      </c>
      <c r="F38" s="162">
        <f>ROUND((SUM(BH130:BH188)),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44</v>
      </c>
      <c r="F39" s="162">
        <f>ROUND((SUM(BI130:BI188)),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45</v>
      </c>
      <c r="E41" s="166"/>
      <c r="F41" s="166"/>
      <c r="G41" s="167" t="s">
        <v>46</v>
      </c>
      <c r="H41" s="168" t="s">
        <v>47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4 - Výlevka 1.NP - kpl1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LESNÍ 619, 289 23 MILOVICE</v>
      </c>
      <c r="G91" s="39"/>
      <c r="H91" s="39"/>
      <c r="I91" s="31" t="s">
        <v>22</v>
      </c>
      <c r="J91" s="78" t="str">
        <f>IF(J14="","",J14)</f>
        <v>28. 2. 2025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30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32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J130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J131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120</v>
      </c>
      <c r="E100" s="195"/>
      <c r="F100" s="195"/>
      <c r="G100" s="195"/>
      <c r="H100" s="195"/>
      <c r="I100" s="195"/>
      <c r="J100" s="196">
        <f>J132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121</v>
      </c>
      <c r="E101" s="195"/>
      <c r="F101" s="195"/>
      <c r="G101" s="195"/>
      <c r="H101" s="195"/>
      <c r="I101" s="195"/>
      <c r="J101" s="196">
        <f>J136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122</v>
      </c>
      <c r="E102" s="195"/>
      <c r="F102" s="195"/>
      <c r="G102" s="195"/>
      <c r="H102" s="195"/>
      <c r="I102" s="195"/>
      <c r="J102" s="196">
        <f>J146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123</v>
      </c>
      <c r="E103" s="195"/>
      <c r="F103" s="195"/>
      <c r="G103" s="195"/>
      <c r="H103" s="195"/>
      <c r="I103" s="195"/>
      <c r="J103" s="196">
        <f>J153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124</v>
      </c>
      <c r="E104" s="195"/>
      <c r="F104" s="195"/>
      <c r="G104" s="195"/>
      <c r="H104" s="195"/>
      <c r="I104" s="195"/>
      <c r="J104" s="196">
        <f>J159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7"/>
      <c r="C105" s="188"/>
      <c r="D105" s="189" t="s">
        <v>125</v>
      </c>
      <c r="E105" s="190"/>
      <c r="F105" s="190"/>
      <c r="G105" s="190"/>
      <c r="H105" s="190"/>
      <c r="I105" s="190"/>
      <c r="J105" s="191">
        <f>J161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3"/>
      <c r="C106" s="132"/>
      <c r="D106" s="194" t="s">
        <v>126</v>
      </c>
      <c r="E106" s="195"/>
      <c r="F106" s="195"/>
      <c r="G106" s="195"/>
      <c r="H106" s="195"/>
      <c r="I106" s="195"/>
      <c r="J106" s="196">
        <f>J162</f>
        <v>0</v>
      </c>
      <c r="K106" s="132"/>
      <c r="L106" s="19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3"/>
      <c r="C107" s="132"/>
      <c r="D107" s="194" t="s">
        <v>127</v>
      </c>
      <c r="E107" s="195"/>
      <c r="F107" s="195"/>
      <c r="G107" s="195"/>
      <c r="H107" s="195"/>
      <c r="I107" s="195"/>
      <c r="J107" s="196">
        <f>J166</f>
        <v>0</v>
      </c>
      <c r="K107" s="132"/>
      <c r="L107" s="19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3"/>
      <c r="C108" s="132"/>
      <c r="D108" s="194" t="s">
        <v>128</v>
      </c>
      <c r="E108" s="195"/>
      <c r="F108" s="195"/>
      <c r="G108" s="195"/>
      <c r="H108" s="195"/>
      <c r="I108" s="195"/>
      <c r="J108" s="196">
        <f>J182</f>
        <v>0</v>
      </c>
      <c r="K108" s="132"/>
      <c r="L108" s="197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129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82" t="str">
        <f>E7</f>
        <v>Rekonstrukce společných rozvodů vodovodu, kanalizace</v>
      </c>
      <c r="F118" s="31"/>
      <c r="G118" s="31"/>
      <c r="H118" s="31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" customFormat="1" ht="12" customHeight="1">
      <c r="B119" s="20"/>
      <c r="C119" s="31" t="s">
        <v>110</v>
      </c>
      <c r="D119" s="21"/>
      <c r="E119" s="21"/>
      <c r="F119" s="21"/>
      <c r="G119" s="21"/>
      <c r="H119" s="21"/>
      <c r="I119" s="21"/>
      <c r="J119" s="21"/>
      <c r="K119" s="21"/>
      <c r="L119" s="19"/>
    </row>
    <row r="120" s="2" customFormat="1" ht="16.5" customHeight="1">
      <c r="A120" s="37"/>
      <c r="B120" s="38"/>
      <c r="C120" s="39"/>
      <c r="D120" s="39"/>
      <c r="E120" s="182" t="s">
        <v>111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112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E11</f>
        <v>4 - Výlevka 1.NP - kpl1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F14</f>
        <v>LESNÍ 619, 289 23 MILOVICE</v>
      </c>
      <c r="G124" s="39"/>
      <c r="H124" s="39"/>
      <c r="I124" s="31" t="s">
        <v>22</v>
      </c>
      <c r="J124" s="78" t="str">
        <f>IF(J14="","",J14)</f>
        <v>28. 2. 2025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5.15" customHeight="1">
      <c r="A126" s="37"/>
      <c r="B126" s="38"/>
      <c r="C126" s="31" t="s">
        <v>24</v>
      </c>
      <c r="D126" s="39"/>
      <c r="E126" s="39"/>
      <c r="F126" s="26" t="str">
        <f>E17</f>
        <v xml:space="preserve"> </v>
      </c>
      <c r="G126" s="39"/>
      <c r="H126" s="39"/>
      <c r="I126" s="31" t="s">
        <v>30</v>
      </c>
      <c r="J126" s="35" t="str">
        <f>E23</f>
        <v xml:space="preserve"> 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IF(E20="","",E20)</f>
        <v>Vyplň údaj</v>
      </c>
      <c r="G127" s="39"/>
      <c r="H127" s="39"/>
      <c r="I127" s="31" t="s">
        <v>32</v>
      </c>
      <c r="J127" s="35" t="str">
        <f>E26</f>
        <v xml:space="preserve"> 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98"/>
      <c r="B129" s="199"/>
      <c r="C129" s="200" t="s">
        <v>130</v>
      </c>
      <c r="D129" s="201" t="s">
        <v>60</v>
      </c>
      <c r="E129" s="201" t="s">
        <v>56</v>
      </c>
      <c r="F129" s="201" t="s">
        <v>57</v>
      </c>
      <c r="G129" s="201" t="s">
        <v>131</v>
      </c>
      <c r="H129" s="201" t="s">
        <v>132</v>
      </c>
      <c r="I129" s="201" t="s">
        <v>133</v>
      </c>
      <c r="J129" s="201" t="s">
        <v>116</v>
      </c>
      <c r="K129" s="202" t="s">
        <v>134</v>
      </c>
      <c r="L129" s="203"/>
      <c r="M129" s="99" t="s">
        <v>1</v>
      </c>
      <c r="N129" s="100" t="s">
        <v>39</v>
      </c>
      <c r="O129" s="100" t="s">
        <v>135</v>
      </c>
      <c r="P129" s="100" t="s">
        <v>136</v>
      </c>
      <c r="Q129" s="100" t="s">
        <v>137</v>
      </c>
      <c r="R129" s="100" t="s">
        <v>138</v>
      </c>
      <c r="S129" s="100" t="s">
        <v>139</v>
      </c>
      <c r="T129" s="101" t="s">
        <v>140</v>
      </c>
      <c r="U129" s="198"/>
      <c r="V129" s="198"/>
      <c r="W129" s="198"/>
      <c r="X129" s="198"/>
      <c r="Y129" s="198"/>
      <c r="Z129" s="198"/>
      <c r="AA129" s="198"/>
      <c r="AB129" s="198"/>
      <c r="AC129" s="198"/>
      <c r="AD129" s="198"/>
      <c r="AE129" s="198"/>
    </row>
    <row r="130" s="2" customFormat="1" ht="22.8" customHeight="1">
      <c r="A130" s="37"/>
      <c r="B130" s="38"/>
      <c r="C130" s="106" t="s">
        <v>141</v>
      </c>
      <c r="D130" s="39"/>
      <c r="E130" s="39"/>
      <c r="F130" s="39"/>
      <c r="G130" s="39"/>
      <c r="H130" s="39"/>
      <c r="I130" s="39"/>
      <c r="J130" s="204">
        <f>BK130</f>
        <v>0</v>
      </c>
      <c r="K130" s="39"/>
      <c r="L130" s="43"/>
      <c r="M130" s="102"/>
      <c r="N130" s="205"/>
      <c r="O130" s="103"/>
      <c r="P130" s="206">
        <f>P131+P161</f>
        <v>0</v>
      </c>
      <c r="Q130" s="103"/>
      <c r="R130" s="206">
        <f>R131+R161</f>
        <v>0.64359</v>
      </c>
      <c r="S130" s="103"/>
      <c r="T130" s="207">
        <f>T131+T161</f>
        <v>0.87870000000000004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74</v>
      </c>
      <c r="AU130" s="16" t="s">
        <v>118</v>
      </c>
      <c r="BK130" s="208">
        <f>BK131+BK161</f>
        <v>0</v>
      </c>
    </row>
    <row r="131" s="12" customFormat="1" ht="25.92" customHeight="1">
      <c r="A131" s="12"/>
      <c r="B131" s="209"/>
      <c r="C131" s="210"/>
      <c r="D131" s="211" t="s">
        <v>74</v>
      </c>
      <c r="E131" s="212" t="s">
        <v>142</v>
      </c>
      <c r="F131" s="212" t="s">
        <v>143</v>
      </c>
      <c r="G131" s="210"/>
      <c r="H131" s="210"/>
      <c r="I131" s="213"/>
      <c r="J131" s="214">
        <f>BK131</f>
        <v>0</v>
      </c>
      <c r="K131" s="210"/>
      <c r="L131" s="215"/>
      <c r="M131" s="216"/>
      <c r="N131" s="217"/>
      <c r="O131" s="217"/>
      <c r="P131" s="218">
        <f>P132+P136+P146+P153+P159</f>
        <v>0</v>
      </c>
      <c r="Q131" s="217"/>
      <c r="R131" s="218">
        <f>R132+R136+R146+R153+R159</f>
        <v>0.52876999999999996</v>
      </c>
      <c r="S131" s="217"/>
      <c r="T131" s="219">
        <f>T132+T136+T146+T153+T159</f>
        <v>0.84400000000000008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0" t="s">
        <v>82</v>
      </c>
      <c r="AT131" s="221" t="s">
        <v>74</v>
      </c>
      <c r="AU131" s="221" t="s">
        <v>75</v>
      </c>
      <c r="AY131" s="220" t="s">
        <v>144</v>
      </c>
      <c r="BK131" s="222">
        <f>BK132+BK136+BK146+BK153+BK159</f>
        <v>0</v>
      </c>
    </row>
    <row r="132" s="12" customFormat="1" ht="22.8" customHeight="1">
      <c r="A132" s="12"/>
      <c r="B132" s="209"/>
      <c r="C132" s="210"/>
      <c r="D132" s="211" t="s">
        <v>74</v>
      </c>
      <c r="E132" s="223" t="s">
        <v>91</v>
      </c>
      <c r="F132" s="223" t="s">
        <v>145</v>
      </c>
      <c r="G132" s="210"/>
      <c r="H132" s="210"/>
      <c r="I132" s="213"/>
      <c r="J132" s="224">
        <f>BK132</f>
        <v>0</v>
      </c>
      <c r="K132" s="210"/>
      <c r="L132" s="215"/>
      <c r="M132" s="216"/>
      <c r="N132" s="217"/>
      <c r="O132" s="217"/>
      <c r="P132" s="218">
        <f>SUM(P133:P135)</f>
        <v>0</v>
      </c>
      <c r="Q132" s="217"/>
      <c r="R132" s="218">
        <f>SUM(R133:R135)</f>
        <v>0.39605000000000001</v>
      </c>
      <c r="S132" s="217"/>
      <c r="T132" s="219">
        <f>SUM(T133:T135)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0" t="s">
        <v>82</v>
      </c>
      <c r="AT132" s="221" t="s">
        <v>74</v>
      </c>
      <c r="AU132" s="221" t="s">
        <v>82</v>
      </c>
      <c r="AY132" s="220" t="s">
        <v>144</v>
      </c>
      <c r="BK132" s="222">
        <f>SUM(BK133:BK135)</f>
        <v>0</v>
      </c>
    </row>
    <row r="133" s="2" customFormat="1" ht="24.15" customHeight="1">
      <c r="A133" s="37"/>
      <c r="B133" s="38"/>
      <c r="C133" s="225" t="s">
        <v>82</v>
      </c>
      <c r="D133" s="225" t="s">
        <v>146</v>
      </c>
      <c r="E133" s="226" t="s">
        <v>147</v>
      </c>
      <c r="F133" s="227" t="s">
        <v>148</v>
      </c>
      <c r="G133" s="228" t="s">
        <v>149</v>
      </c>
      <c r="H133" s="229">
        <v>5</v>
      </c>
      <c r="I133" s="230"/>
      <c r="J133" s="231">
        <f>ROUND(I133*H133,2)</f>
        <v>0</v>
      </c>
      <c r="K133" s="227" t="s">
        <v>150</v>
      </c>
      <c r="L133" s="43"/>
      <c r="M133" s="232" t="s">
        <v>1</v>
      </c>
      <c r="N133" s="233" t="s">
        <v>41</v>
      </c>
      <c r="O133" s="90"/>
      <c r="P133" s="234">
        <f>O133*H133</f>
        <v>0</v>
      </c>
      <c r="Q133" s="234">
        <v>0.079210000000000003</v>
      </c>
      <c r="R133" s="234">
        <f>Q133*H133</f>
        <v>0.39605000000000001</v>
      </c>
      <c r="S133" s="234">
        <v>0</v>
      </c>
      <c r="T133" s="235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6" t="s">
        <v>94</v>
      </c>
      <c r="AT133" s="236" t="s">
        <v>146</v>
      </c>
      <c r="AU133" s="236" t="s">
        <v>87</v>
      </c>
      <c r="AY133" s="16" t="s">
        <v>144</v>
      </c>
      <c r="BE133" s="237">
        <f>IF(N133="základní",J133,0)</f>
        <v>0</v>
      </c>
      <c r="BF133" s="237">
        <f>IF(N133="snížená",J133,0)</f>
        <v>0</v>
      </c>
      <c r="BG133" s="237">
        <f>IF(N133="zákl. přenesená",J133,0)</f>
        <v>0</v>
      </c>
      <c r="BH133" s="237">
        <f>IF(N133="sníž. přenesená",J133,0)</f>
        <v>0</v>
      </c>
      <c r="BI133" s="237">
        <f>IF(N133="nulová",J133,0)</f>
        <v>0</v>
      </c>
      <c r="BJ133" s="16" t="s">
        <v>87</v>
      </c>
      <c r="BK133" s="237">
        <f>ROUND(I133*H133,2)</f>
        <v>0</v>
      </c>
      <c r="BL133" s="16" t="s">
        <v>94</v>
      </c>
      <c r="BM133" s="236" t="s">
        <v>367</v>
      </c>
    </row>
    <row r="134" s="13" customFormat="1">
      <c r="A134" s="13"/>
      <c r="B134" s="238"/>
      <c r="C134" s="239"/>
      <c r="D134" s="240" t="s">
        <v>152</v>
      </c>
      <c r="E134" s="241" t="s">
        <v>1</v>
      </c>
      <c r="F134" s="242" t="s">
        <v>368</v>
      </c>
      <c r="G134" s="239"/>
      <c r="H134" s="243">
        <v>5</v>
      </c>
      <c r="I134" s="244"/>
      <c r="J134" s="239"/>
      <c r="K134" s="239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152</v>
      </c>
      <c r="AU134" s="249" t="s">
        <v>87</v>
      </c>
      <c r="AV134" s="13" t="s">
        <v>87</v>
      </c>
      <c r="AW134" s="13" t="s">
        <v>31</v>
      </c>
      <c r="AX134" s="13" t="s">
        <v>75</v>
      </c>
      <c r="AY134" s="249" t="s">
        <v>144</v>
      </c>
    </row>
    <row r="135" s="14" customFormat="1">
      <c r="A135" s="14"/>
      <c r="B135" s="250"/>
      <c r="C135" s="251"/>
      <c r="D135" s="240" t="s">
        <v>152</v>
      </c>
      <c r="E135" s="252" t="s">
        <v>1</v>
      </c>
      <c r="F135" s="253" t="s">
        <v>154</v>
      </c>
      <c r="G135" s="251"/>
      <c r="H135" s="254">
        <v>5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152</v>
      </c>
      <c r="AU135" s="260" t="s">
        <v>87</v>
      </c>
      <c r="AV135" s="14" t="s">
        <v>94</v>
      </c>
      <c r="AW135" s="14" t="s">
        <v>31</v>
      </c>
      <c r="AX135" s="14" t="s">
        <v>82</v>
      </c>
      <c r="AY135" s="260" t="s">
        <v>144</v>
      </c>
    </row>
    <row r="136" s="12" customFormat="1" ht="22.8" customHeight="1">
      <c r="A136" s="12"/>
      <c r="B136" s="209"/>
      <c r="C136" s="210"/>
      <c r="D136" s="211" t="s">
        <v>74</v>
      </c>
      <c r="E136" s="223" t="s">
        <v>100</v>
      </c>
      <c r="F136" s="223" t="s">
        <v>155</v>
      </c>
      <c r="G136" s="210"/>
      <c r="H136" s="210"/>
      <c r="I136" s="213"/>
      <c r="J136" s="224">
        <f>BK136</f>
        <v>0</v>
      </c>
      <c r="K136" s="210"/>
      <c r="L136" s="215"/>
      <c r="M136" s="216"/>
      <c r="N136" s="217"/>
      <c r="O136" s="217"/>
      <c r="P136" s="218">
        <f>SUM(P137:P145)</f>
        <v>0</v>
      </c>
      <c r="Q136" s="217"/>
      <c r="R136" s="218">
        <f>SUM(R137:R145)</f>
        <v>0.13272000000000001</v>
      </c>
      <c r="S136" s="217"/>
      <c r="T136" s="219">
        <f>SUM(T137:T145)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0" t="s">
        <v>82</v>
      </c>
      <c r="AT136" s="221" t="s">
        <v>74</v>
      </c>
      <c r="AU136" s="221" t="s">
        <v>82</v>
      </c>
      <c r="AY136" s="220" t="s">
        <v>144</v>
      </c>
      <c r="BK136" s="222">
        <f>SUM(BK137:BK145)</f>
        <v>0</v>
      </c>
    </row>
    <row r="137" s="2" customFormat="1" ht="24.15" customHeight="1">
      <c r="A137" s="37"/>
      <c r="B137" s="38"/>
      <c r="C137" s="225" t="s">
        <v>87</v>
      </c>
      <c r="D137" s="225" t="s">
        <v>146</v>
      </c>
      <c r="E137" s="226" t="s">
        <v>156</v>
      </c>
      <c r="F137" s="227" t="s">
        <v>157</v>
      </c>
      <c r="G137" s="228" t="s">
        <v>149</v>
      </c>
      <c r="H137" s="229">
        <v>7</v>
      </c>
      <c r="I137" s="230"/>
      <c r="J137" s="231">
        <f>ROUND(I137*H137,2)</f>
        <v>0</v>
      </c>
      <c r="K137" s="227" t="s">
        <v>150</v>
      </c>
      <c r="L137" s="43"/>
      <c r="M137" s="232" t="s">
        <v>1</v>
      </c>
      <c r="N137" s="233" t="s">
        <v>41</v>
      </c>
      <c r="O137" s="90"/>
      <c r="P137" s="234">
        <f>O137*H137</f>
        <v>0</v>
      </c>
      <c r="Q137" s="234">
        <v>0.00025999999999999998</v>
      </c>
      <c r="R137" s="234">
        <f>Q137*H137</f>
        <v>0.0018199999999999998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94</v>
      </c>
      <c r="AT137" s="236" t="s">
        <v>146</v>
      </c>
      <c r="AU137" s="236" t="s">
        <v>87</v>
      </c>
      <c r="AY137" s="16" t="s">
        <v>144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87</v>
      </c>
      <c r="BK137" s="237">
        <f>ROUND(I137*H137,2)</f>
        <v>0</v>
      </c>
      <c r="BL137" s="16" t="s">
        <v>94</v>
      </c>
      <c r="BM137" s="236" t="s">
        <v>369</v>
      </c>
    </row>
    <row r="138" s="13" customFormat="1">
      <c r="A138" s="13"/>
      <c r="B138" s="238"/>
      <c r="C138" s="239"/>
      <c r="D138" s="240" t="s">
        <v>152</v>
      </c>
      <c r="E138" s="241" t="s">
        <v>1</v>
      </c>
      <c r="F138" s="242" t="s">
        <v>370</v>
      </c>
      <c r="G138" s="239"/>
      <c r="H138" s="243">
        <v>7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152</v>
      </c>
      <c r="AU138" s="249" t="s">
        <v>87</v>
      </c>
      <c r="AV138" s="13" t="s">
        <v>87</v>
      </c>
      <c r="AW138" s="13" t="s">
        <v>31</v>
      </c>
      <c r="AX138" s="13" t="s">
        <v>75</v>
      </c>
      <c r="AY138" s="249" t="s">
        <v>144</v>
      </c>
    </row>
    <row r="139" s="14" customFormat="1">
      <c r="A139" s="14"/>
      <c r="B139" s="250"/>
      <c r="C139" s="251"/>
      <c r="D139" s="240" t="s">
        <v>152</v>
      </c>
      <c r="E139" s="252" t="s">
        <v>1</v>
      </c>
      <c r="F139" s="253" t="s">
        <v>154</v>
      </c>
      <c r="G139" s="251"/>
      <c r="H139" s="254">
        <v>7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152</v>
      </c>
      <c r="AU139" s="260" t="s">
        <v>87</v>
      </c>
      <c r="AV139" s="14" t="s">
        <v>94</v>
      </c>
      <c r="AW139" s="14" t="s">
        <v>31</v>
      </c>
      <c r="AX139" s="14" t="s">
        <v>82</v>
      </c>
      <c r="AY139" s="260" t="s">
        <v>144</v>
      </c>
    </row>
    <row r="140" s="2" customFormat="1" ht="24.15" customHeight="1">
      <c r="A140" s="37"/>
      <c r="B140" s="38"/>
      <c r="C140" s="225" t="s">
        <v>91</v>
      </c>
      <c r="D140" s="225" t="s">
        <v>146</v>
      </c>
      <c r="E140" s="226" t="s">
        <v>160</v>
      </c>
      <c r="F140" s="227" t="s">
        <v>161</v>
      </c>
      <c r="G140" s="228" t="s">
        <v>149</v>
      </c>
      <c r="H140" s="229">
        <v>7</v>
      </c>
      <c r="I140" s="230"/>
      <c r="J140" s="231">
        <f>ROUND(I140*H140,2)</f>
        <v>0</v>
      </c>
      <c r="K140" s="227" t="s">
        <v>150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0.0147</v>
      </c>
      <c r="R140" s="234">
        <f>Q140*H140</f>
        <v>0.10289999999999999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94</v>
      </c>
      <c r="AT140" s="236" t="s">
        <v>146</v>
      </c>
      <c r="AU140" s="236" t="s">
        <v>87</v>
      </c>
      <c r="AY140" s="16" t="s">
        <v>144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87</v>
      </c>
      <c r="BK140" s="237">
        <f>ROUND(I140*H140,2)</f>
        <v>0</v>
      </c>
      <c r="BL140" s="16" t="s">
        <v>94</v>
      </c>
      <c r="BM140" s="236" t="s">
        <v>371</v>
      </c>
    </row>
    <row r="141" s="13" customFormat="1">
      <c r="A141" s="13"/>
      <c r="B141" s="238"/>
      <c r="C141" s="239"/>
      <c r="D141" s="240" t="s">
        <v>152</v>
      </c>
      <c r="E141" s="241" t="s">
        <v>1</v>
      </c>
      <c r="F141" s="242" t="s">
        <v>370</v>
      </c>
      <c r="G141" s="239"/>
      <c r="H141" s="243">
        <v>7</v>
      </c>
      <c r="I141" s="244"/>
      <c r="J141" s="239"/>
      <c r="K141" s="239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152</v>
      </c>
      <c r="AU141" s="249" t="s">
        <v>87</v>
      </c>
      <c r="AV141" s="13" t="s">
        <v>87</v>
      </c>
      <c r="AW141" s="13" t="s">
        <v>31</v>
      </c>
      <c r="AX141" s="13" t="s">
        <v>75</v>
      </c>
      <c r="AY141" s="249" t="s">
        <v>144</v>
      </c>
    </row>
    <row r="142" s="14" customFormat="1">
      <c r="A142" s="14"/>
      <c r="B142" s="250"/>
      <c r="C142" s="251"/>
      <c r="D142" s="240" t="s">
        <v>152</v>
      </c>
      <c r="E142" s="252" t="s">
        <v>1</v>
      </c>
      <c r="F142" s="253" t="s">
        <v>154</v>
      </c>
      <c r="G142" s="251"/>
      <c r="H142" s="254">
        <v>7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152</v>
      </c>
      <c r="AU142" s="260" t="s">
        <v>87</v>
      </c>
      <c r="AV142" s="14" t="s">
        <v>94</v>
      </c>
      <c r="AW142" s="14" t="s">
        <v>31</v>
      </c>
      <c r="AX142" s="14" t="s">
        <v>82</v>
      </c>
      <c r="AY142" s="260" t="s">
        <v>144</v>
      </c>
    </row>
    <row r="143" s="2" customFormat="1" ht="16.5" customHeight="1">
      <c r="A143" s="37"/>
      <c r="B143" s="38"/>
      <c r="C143" s="225" t="s">
        <v>94</v>
      </c>
      <c r="D143" s="225" t="s">
        <v>146</v>
      </c>
      <c r="E143" s="226" t="s">
        <v>163</v>
      </c>
      <c r="F143" s="227" t="s">
        <v>164</v>
      </c>
      <c r="G143" s="228" t="s">
        <v>149</v>
      </c>
      <c r="H143" s="229">
        <v>7</v>
      </c>
      <c r="I143" s="230"/>
      <c r="J143" s="231">
        <f>ROUND(I143*H143,2)</f>
        <v>0</v>
      </c>
      <c r="K143" s="227" t="s">
        <v>150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0.0040000000000000001</v>
      </c>
      <c r="R143" s="234">
        <f>Q143*H143</f>
        <v>0.028000000000000001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94</v>
      </c>
      <c r="AT143" s="236" t="s">
        <v>146</v>
      </c>
      <c r="AU143" s="236" t="s">
        <v>87</v>
      </c>
      <c r="AY143" s="16" t="s">
        <v>144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87</v>
      </c>
      <c r="BK143" s="237">
        <f>ROUND(I143*H143,2)</f>
        <v>0</v>
      </c>
      <c r="BL143" s="16" t="s">
        <v>94</v>
      </c>
      <c r="BM143" s="236" t="s">
        <v>372</v>
      </c>
    </row>
    <row r="144" s="13" customFormat="1">
      <c r="A144" s="13"/>
      <c r="B144" s="238"/>
      <c r="C144" s="239"/>
      <c r="D144" s="240" t="s">
        <v>152</v>
      </c>
      <c r="E144" s="241" t="s">
        <v>1</v>
      </c>
      <c r="F144" s="242" t="s">
        <v>370</v>
      </c>
      <c r="G144" s="239"/>
      <c r="H144" s="243">
        <v>7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152</v>
      </c>
      <c r="AU144" s="249" t="s">
        <v>87</v>
      </c>
      <c r="AV144" s="13" t="s">
        <v>87</v>
      </c>
      <c r="AW144" s="13" t="s">
        <v>31</v>
      </c>
      <c r="AX144" s="13" t="s">
        <v>75</v>
      </c>
      <c r="AY144" s="249" t="s">
        <v>144</v>
      </c>
    </row>
    <row r="145" s="14" customFormat="1">
      <c r="A145" s="14"/>
      <c r="B145" s="250"/>
      <c r="C145" s="251"/>
      <c r="D145" s="240" t="s">
        <v>152</v>
      </c>
      <c r="E145" s="252" t="s">
        <v>1</v>
      </c>
      <c r="F145" s="253" t="s">
        <v>154</v>
      </c>
      <c r="G145" s="251"/>
      <c r="H145" s="254">
        <v>7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0" t="s">
        <v>152</v>
      </c>
      <c r="AU145" s="260" t="s">
        <v>87</v>
      </c>
      <c r="AV145" s="14" t="s">
        <v>94</v>
      </c>
      <c r="AW145" s="14" t="s">
        <v>31</v>
      </c>
      <c r="AX145" s="14" t="s">
        <v>82</v>
      </c>
      <c r="AY145" s="260" t="s">
        <v>144</v>
      </c>
    </row>
    <row r="146" s="12" customFormat="1" ht="22.8" customHeight="1">
      <c r="A146" s="12"/>
      <c r="B146" s="209"/>
      <c r="C146" s="210"/>
      <c r="D146" s="211" t="s">
        <v>74</v>
      </c>
      <c r="E146" s="223" t="s">
        <v>166</v>
      </c>
      <c r="F146" s="223" t="s">
        <v>167</v>
      </c>
      <c r="G146" s="210"/>
      <c r="H146" s="210"/>
      <c r="I146" s="213"/>
      <c r="J146" s="224">
        <f>BK146</f>
        <v>0</v>
      </c>
      <c r="K146" s="210"/>
      <c r="L146" s="215"/>
      <c r="M146" s="216"/>
      <c r="N146" s="217"/>
      <c r="O146" s="217"/>
      <c r="P146" s="218">
        <f>SUM(P147:P152)</f>
        <v>0</v>
      </c>
      <c r="Q146" s="217"/>
      <c r="R146" s="218">
        <f>SUM(R147:R152)</f>
        <v>0</v>
      </c>
      <c r="S146" s="217"/>
      <c r="T146" s="219">
        <f>SUM(T147:T152)</f>
        <v>0.84400000000000008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0" t="s">
        <v>82</v>
      </c>
      <c r="AT146" s="221" t="s">
        <v>74</v>
      </c>
      <c r="AU146" s="221" t="s">
        <v>82</v>
      </c>
      <c r="AY146" s="220" t="s">
        <v>144</v>
      </c>
      <c r="BK146" s="222">
        <f>SUM(BK147:BK152)</f>
        <v>0</v>
      </c>
    </row>
    <row r="147" s="2" customFormat="1" ht="24.15" customHeight="1">
      <c r="A147" s="37"/>
      <c r="B147" s="38"/>
      <c r="C147" s="225" t="s">
        <v>97</v>
      </c>
      <c r="D147" s="225" t="s">
        <v>146</v>
      </c>
      <c r="E147" s="226" t="s">
        <v>168</v>
      </c>
      <c r="F147" s="227" t="s">
        <v>169</v>
      </c>
      <c r="G147" s="228" t="s">
        <v>149</v>
      </c>
      <c r="H147" s="229">
        <v>5</v>
      </c>
      <c r="I147" s="230"/>
      <c r="J147" s="231">
        <f>ROUND(I147*H147,2)</f>
        <v>0</v>
      </c>
      <c r="K147" s="227" t="s">
        <v>150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0.128</v>
      </c>
      <c r="T147" s="235">
        <f>S147*H147</f>
        <v>0.64000000000000001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94</v>
      </c>
      <c r="AT147" s="236" t="s">
        <v>146</v>
      </c>
      <c r="AU147" s="236" t="s">
        <v>87</v>
      </c>
      <c r="AY147" s="16" t="s">
        <v>144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87</v>
      </c>
      <c r="BK147" s="237">
        <f>ROUND(I147*H147,2)</f>
        <v>0</v>
      </c>
      <c r="BL147" s="16" t="s">
        <v>94</v>
      </c>
      <c r="BM147" s="236" t="s">
        <v>373</v>
      </c>
    </row>
    <row r="148" s="13" customFormat="1">
      <c r="A148" s="13"/>
      <c r="B148" s="238"/>
      <c r="C148" s="239"/>
      <c r="D148" s="240" t="s">
        <v>152</v>
      </c>
      <c r="E148" s="241" t="s">
        <v>1</v>
      </c>
      <c r="F148" s="242" t="s">
        <v>374</v>
      </c>
      <c r="G148" s="239"/>
      <c r="H148" s="243">
        <v>5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152</v>
      </c>
      <c r="AU148" s="249" t="s">
        <v>87</v>
      </c>
      <c r="AV148" s="13" t="s">
        <v>87</v>
      </c>
      <c r="AW148" s="13" t="s">
        <v>31</v>
      </c>
      <c r="AX148" s="13" t="s">
        <v>75</v>
      </c>
      <c r="AY148" s="249" t="s">
        <v>144</v>
      </c>
    </row>
    <row r="149" s="14" customFormat="1">
      <c r="A149" s="14"/>
      <c r="B149" s="250"/>
      <c r="C149" s="251"/>
      <c r="D149" s="240" t="s">
        <v>152</v>
      </c>
      <c r="E149" s="252" t="s">
        <v>1</v>
      </c>
      <c r="F149" s="253" t="s">
        <v>154</v>
      </c>
      <c r="G149" s="251"/>
      <c r="H149" s="254">
        <v>5</v>
      </c>
      <c r="I149" s="255"/>
      <c r="J149" s="251"/>
      <c r="K149" s="251"/>
      <c r="L149" s="256"/>
      <c r="M149" s="257"/>
      <c r="N149" s="258"/>
      <c r="O149" s="258"/>
      <c r="P149" s="258"/>
      <c r="Q149" s="258"/>
      <c r="R149" s="258"/>
      <c r="S149" s="258"/>
      <c r="T149" s="25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0" t="s">
        <v>152</v>
      </c>
      <c r="AU149" s="260" t="s">
        <v>87</v>
      </c>
      <c r="AV149" s="14" t="s">
        <v>94</v>
      </c>
      <c r="AW149" s="14" t="s">
        <v>31</v>
      </c>
      <c r="AX149" s="14" t="s">
        <v>82</v>
      </c>
      <c r="AY149" s="260" t="s">
        <v>144</v>
      </c>
    </row>
    <row r="150" s="2" customFormat="1" ht="24.15" customHeight="1">
      <c r="A150" s="37"/>
      <c r="B150" s="38"/>
      <c r="C150" s="225" t="s">
        <v>100</v>
      </c>
      <c r="D150" s="225" t="s">
        <v>146</v>
      </c>
      <c r="E150" s="226" t="s">
        <v>172</v>
      </c>
      <c r="F150" s="227" t="s">
        <v>173</v>
      </c>
      <c r="G150" s="228" t="s">
        <v>149</v>
      </c>
      <c r="H150" s="229">
        <v>3</v>
      </c>
      <c r="I150" s="230"/>
      <c r="J150" s="231">
        <f>ROUND(I150*H150,2)</f>
        <v>0</v>
      </c>
      <c r="K150" s="227" t="s">
        <v>150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0.068000000000000005</v>
      </c>
      <c r="T150" s="235">
        <f>S150*H150</f>
        <v>0.20400000000000002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94</v>
      </c>
      <c r="AT150" s="236" t="s">
        <v>146</v>
      </c>
      <c r="AU150" s="236" t="s">
        <v>87</v>
      </c>
      <c r="AY150" s="16" t="s">
        <v>144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87</v>
      </c>
      <c r="BK150" s="237">
        <f>ROUND(I150*H150,2)</f>
        <v>0</v>
      </c>
      <c r="BL150" s="16" t="s">
        <v>94</v>
      </c>
      <c r="BM150" s="236" t="s">
        <v>375</v>
      </c>
    </row>
    <row r="151" s="13" customFormat="1">
      <c r="A151" s="13"/>
      <c r="B151" s="238"/>
      <c r="C151" s="239"/>
      <c r="D151" s="240" t="s">
        <v>152</v>
      </c>
      <c r="E151" s="241" t="s">
        <v>1</v>
      </c>
      <c r="F151" s="242" t="s">
        <v>376</v>
      </c>
      <c r="G151" s="239"/>
      <c r="H151" s="243">
        <v>3</v>
      </c>
      <c r="I151" s="244"/>
      <c r="J151" s="239"/>
      <c r="K151" s="239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152</v>
      </c>
      <c r="AU151" s="249" t="s">
        <v>87</v>
      </c>
      <c r="AV151" s="13" t="s">
        <v>87</v>
      </c>
      <c r="AW151" s="13" t="s">
        <v>31</v>
      </c>
      <c r="AX151" s="13" t="s">
        <v>75</v>
      </c>
      <c r="AY151" s="249" t="s">
        <v>144</v>
      </c>
    </row>
    <row r="152" s="14" customFormat="1">
      <c r="A152" s="14"/>
      <c r="B152" s="250"/>
      <c r="C152" s="251"/>
      <c r="D152" s="240" t="s">
        <v>152</v>
      </c>
      <c r="E152" s="252" t="s">
        <v>1</v>
      </c>
      <c r="F152" s="253" t="s">
        <v>154</v>
      </c>
      <c r="G152" s="251"/>
      <c r="H152" s="254">
        <v>3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152</v>
      </c>
      <c r="AU152" s="260" t="s">
        <v>87</v>
      </c>
      <c r="AV152" s="14" t="s">
        <v>94</v>
      </c>
      <c r="AW152" s="14" t="s">
        <v>31</v>
      </c>
      <c r="AX152" s="14" t="s">
        <v>82</v>
      </c>
      <c r="AY152" s="260" t="s">
        <v>144</v>
      </c>
    </row>
    <row r="153" s="12" customFormat="1" ht="22.8" customHeight="1">
      <c r="A153" s="12"/>
      <c r="B153" s="209"/>
      <c r="C153" s="210"/>
      <c r="D153" s="211" t="s">
        <v>74</v>
      </c>
      <c r="E153" s="223" t="s">
        <v>176</v>
      </c>
      <c r="F153" s="223" t="s">
        <v>177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SUM(P154:P158)</f>
        <v>0</v>
      </c>
      <c r="Q153" s="217"/>
      <c r="R153" s="218">
        <f>SUM(R154:R158)</f>
        <v>0</v>
      </c>
      <c r="S153" s="217"/>
      <c r="T153" s="219">
        <f>SUM(T154:T158)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82</v>
      </c>
      <c r="AT153" s="221" t="s">
        <v>74</v>
      </c>
      <c r="AU153" s="221" t="s">
        <v>82</v>
      </c>
      <c r="AY153" s="220" t="s">
        <v>144</v>
      </c>
      <c r="BK153" s="222">
        <f>SUM(BK154:BK158)</f>
        <v>0</v>
      </c>
    </row>
    <row r="154" s="2" customFormat="1" ht="33" customHeight="1">
      <c r="A154" s="37"/>
      <c r="B154" s="38"/>
      <c r="C154" s="225" t="s">
        <v>178</v>
      </c>
      <c r="D154" s="225" t="s">
        <v>146</v>
      </c>
      <c r="E154" s="226" t="s">
        <v>179</v>
      </c>
      <c r="F154" s="227" t="s">
        <v>180</v>
      </c>
      <c r="G154" s="228" t="s">
        <v>181</v>
      </c>
      <c r="H154" s="229">
        <v>0.879</v>
      </c>
      <c r="I154" s="230"/>
      <c r="J154" s="231">
        <f>ROUND(I154*H154,2)</f>
        <v>0</v>
      </c>
      <c r="K154" s="227" t="s">
        <v>150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0</v>
      </c>
      <c r="R154" s="234">
        <f>Q154*H154</f>
        <v>0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94</v>
      </c>
      <c r="AT154" s="236" t="s">
        <v>146</v>
      </c>
      <c r="AU154" s="236" t="s">
        <v>87</v>
      </c>
      <c r="AY154" s="16" t="s">
        <v>144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87</v>
      </c>
      <c r="BK154" s="237">
        <f>ROUND(I154*H154,2)</f>
        <v>0</v>
      </c>
      <c r="BL154" s="16" t="s">
        <v>94</v>
      </c>
      <c r="BM154" s="236" t="s">
        <v>377</v>
      </c>
    </row>
    <row r="155" s="2" customFormat="1" ht="24.15" customHeight="1">
      <c r="A155" s="37"/>
      <c r="B155" s="38"/>
      <c r="C155" s="225" t="s">
        <v>183</v>
      </c>
      <c r="D155" s="225" t="s">
        <v>146</v>
      </c>
      <c r="E155" s="226" t="s">
        <v>184</v>
      </c>
      <c r="F155" s="227" t="s">
        <v>185</v>
      </c>
      <c r="G155" s="228" t="s">
        <v>181</v>
      </c>
      <c r="H155" s="229">
        <v>0.879</v>
      </c>
      <c r="I155" s="230"/>
      <c r="J155" s="231">
        <f>ROUND(I155*H155,2)</f>
        <v>0</v>
      </c>
      <c r="K155" s="227" t="s">
        <v>150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94</v>
      </c>
      <c r="AT155" s="236" t="s">
        <v>146</v>
      </c>
      <c r="AU155" s="236" t="s">
        <v>87</v>
      </c>
      <c r="AY155" s="16" t="s">
        <v>144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87</v>
      </c>
      <c r="BK155" s="237">
        <f>ROUND(I155*H155,2)</f>
        <v>0</v>
      </c>
      <c r="BL155" s="16" t="s">
        <v>94</v>
      </c>
      <c r="BM155" s="236" t="s">
        <v>378</v>
      </c>
    </row>
    <row r="156" s="2" customFormat="1" ht="24.15" customHeight="1">
      <c r="A156" s="37"/>
      <c r="B156" s="38"/>
      <c r="C156" s="225" t="s">
        <v>166</v>
      </c>
      <c r="D156" s="225" t="s">
        <v>146</v>
      </c>
      <c r="E156" s="226" t="s">
        <v>187</v>
      </c>
      <c r="F156" s="227" t="s">
        <v>188</v>
      </c>
      <c r="G156" s="228" t="s">
        <v>181</v>
      </c>
      <c r="H156" s="229">
        <v>17.579999999999998</v>
      </c>
      <c r="I156" s="230"/>
      <c r="J156" s="231">
        <f>ROUND(I156*H156,2)</f>
        <v>0</v>
      </c>
      <c r="K156" s="227" t="s">
        <v>150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94</v>
      </c>
      <c r="AT156" s="236" t="s">
        <v>146</v>
      </c>
      <c r="AU156" s="236" t="s">
        <v>87</v>
      </c>
      <c r="AY156" s="16" t="s">
        <v>144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87</v>
      </c>
      <c r="BK156" s="237">
        <f>ROUND(I156*H156,2)</f>
        <v>0</v>
      </c>
      <c r="BL156" s="16" t="s">
        <v>94</v>
      </c>
      <c r="BM156" s="236" t="s">
        <v>379</v>
      </c>
    </row>
    <row r="157" s="13" customFormat="1">
      <c r="A157" s="13"/>
      <c r="B157" s="238"/>
      <c r="C157" s="239"/>
      <c r="D157" s="240" t="s">
        <v>152</v>
      </c>
      <c r="E157" s="241" t="s">
        <v>1</v>
      </c>
      <c r="F157" s="242" t="s">
        <v>380</v>
      </c>
      <c r="G157" s="239"/>
      <c r="H157" s="243">
        <v>17.579999999999998</v>
      </c>
      <c r="I157" s="244"/>
      <c r="J157" s="239"/>
      <c r="K157" s="239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152</v>
      </c>
      <c r="AU157" s="249" t="s">
        <v>87</v>
      </c>
      <c r="AV157" s="13" t="s">
        <v>87</v>
      </c>
      <c r="AW157" s="13" t="s">
        <v>31</v>
      </c>
      <c r="AX157" s="13" t="s">
        <v>82</v>
      </c>
      <c r="AY157" s="249" t="s">
        <v>144</v>
      </c>
    </row>
    <row r="158" s="2" customFormat="1" ht="33" customHeight="1">
      <c r="A158" s="37"/>
      <c r="B158" s="38"/>
      <c r="C158" s="225" t="s">
        <v>191</v>
      </c>
      <c r="D158" s="225" t="s">
        <v>146</v>
      </c>
      <c r="E158" s="226" t="s">
        <v>192</v>
      </c>
      <c r="F158" s="227" t="s">
        <v>193</v>
      </c>
      <c r="G158" s="228" t="s">
        <v>181</v>
      </c>
      <c r="H158" s="229">
        <v>0.879</v>
      </c>
      <c r="I158" s="230"/>
      <c r="J158" s="231">
        <f>ROUND(I158*H158,2)</f>
        <v>0</v>
      </c>
      <c r="K158" s="227" t="s">
        <v>150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</v>
      </c>
      <c r="R158" s="234">
        <f>Q158*H158</f>
        <v>0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94</v>
      </c>
      <c r="AT158" s="236" t="s">
        <v>146</v>
      </c>
      <c r="AU158" s="236" t="s">
        <v>87</v>
      </c>
      <c r="AY158" s="16" t="s">
        <v>144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87</v>
      </c>
      <c r="BK158" s="237">
        <f>ROUND(I158*H158,2)</f>
        <v>0</v>
      </c>
      <c r="BL158" s="16" t="s">
        <v>94</v>
      </c>
      <c r="BM158" s="236" t="s">
        <v>381</v>
      </c>
    </row>
    <row r="159" s="12" customFormat="1" ht="22.8" customHeight="1">
      <c r="A159" s="12"/>
      <c r="B159" s="209"/>
      <c r="C159" s="210"/>
      <c r="D159" s="211" t="s">
        <v>74</v>
      </c>
      <c r="E159" s="223" t="s">
        <v>195</v>
      </c>
      <c r="F159" s="223" t="s">
        <v>196</v>
      </c>
      <c r="G159" s="210"/>
      <c r="H159" s="210"/>
      <c r="I159" s="213"/>
      <c r="J159" s="224">
        <f>BK159</f>
        <v>0</v>
      </c>
      <c r="K159" s="210"/>
      <c r="L159" s="215"/>
      <c r="M159" s="216"/>
      <c r="N159" s="217"/>
      <c r="O159" s="217"/>
      <c r="P159" s="218">
        <f>P160</f>
        <v>0</v>
      </c>
      <c r="Q159" s="217"/>
      <c r="R159" s="218">
        <f>R160</f>
        <v>0</v>
      </c>
      <c r="S159" s="217"/>
      <c r="T159" s="219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0" t="s">
        <v>82</v>
      </c>
      <c r="AT159" s="221" t="s">
        <v>74</v>
      </c>
      <c r="AU159" s="221" t="s">
        <v>82</v>
      </c>
      <c r="AY159" s="220" t="s">
        <v>144</v>
      </c>
      <c r="BK159" s="222">
        <f>BK160</f>
        <v>0</v>
      </c>
    </row>
    <row r="160" s="2" customFormat="1" ht="33" customHeight="1">
      <c r="A160" s="37"/>
      <c r="B160" s="38"/>
      <c r="C160" s="225" t="s">
        <v>197</v>
      </c>
      <c r="D160" s="225" t="s">
        <v>146</v>
      </c>
      <c r="E160" s="226" t="s">
        <v>198</v>
      </c>
      <c r="F160" s="227" t="s">
        <v>199</v>
      </c>
      <c r="G160" s="228" t="s">
        <v>181</v>
      </c>
      <c r="H160" s="229">
        <v>0.52900000000000003</v>
      </c>
      <c r="I160" s="230"/>
      <c r="J160" s="231">
        <f>ROUND(I160*H160,2)</f>
        <v>0</v>
      </c>
      <c r="K160" s="227" t="s">
        <v>150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94</v>
      </c>
      <c r="AT160" s="236" t="s">
        <v>146</v>
      </c>
      <c r="AU160" s="236" t="s">
        <v>87</v>
      </c>
      <c r="AY160" s="16" t="s">
        <v>144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87</v>
      </c>
      <c r="BK160" s="237">
        <f>ROUND(I160*H160,2)</f>
        <v>0</v>
      </c>
      <c r="BL160" s="16" t="s">
        <v>94</v>
      </c>
      <c r="BM160" s="236" t="s">
        <v>382</v>
      </c>
    </row>
    <row r="161" s="12" customFormat="1" ht="25.92" customHeight="1">
      <c r="A161" s="12"/>
      <c r="B161" s="209"/>
      <c r="C161" s="210"/>
      <c r="D161" s="211" t="s">
        <v>74</v>
      </c>
      <c r="E161" s="212" t="s">
        <v>201</v>
      </c>
      <c r="F161" s="212" t="s">
        <v>202</v>
      </c>
      <c r="G161" s="210"/>
      <c r="H161" s="210"/>
      <c r="I161" s="213"/>
      <c r="J161" s="214">
        <f>BK161</f>
        <v>0</v>
      </c>
      <c r="K161" s="210"/>
      <c r="L161" s="215"/>
      <c r="M161" s="216"/>
      <c r="N161" s="217"/>
      <c r="O161" s="217"/>
      <c r="P161" s="218">
        <f>P162+P166+P182</f>
        <v>0</v>
      </c>
      <c r="Q161" s="217"/>
      <c r="R161" s="218">
        <f>R162+R166+R182</f>
        <v>0.11482000000000001</v>
      </c>
      <c r="S161" s="217"/>
      <c r="T161" s="219">
        <f>T162+T166+T182</f>
        <v>0.034700000000000002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20" t="s">
        <v>87</v>
      </c>
      <c r="AT161" s="221" t="s">
        <v>74</v>
      </c>
      <c r="AU161" s="221" t="s">
        <v>75</v>
      </c>
      <c r="AY161" s="220" t="s">
        <v>144</v>
      </c>
      <c r="BK161" s="222">
        <f>BK162+BK166+BK182</f>
        <v>0</v>
      </c>
    </row>
    <row r="162" s="12" customFormat="1" ht="22.8" customHeight="1">
      <c r="A162" s="12"/>
      <c r="B162" s="209"/>
      <c r="C162" s="210"/>
      <c r="D162" s="211" t="s">
        <v>74</v>
      </c>
      <c r="E162" s="223" t="s">
        <v>203</v>
      </c>
      <c r="F162" s="223" t="s">
        <v>204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SUM(P163:P165)</f>
        <v>0</v>
      </c>
      <c r="Q162" s="217"/>
      <c r="R162" s="218">
        <f>SUM(R163:R165)</f>
        <v>0.01745</v>
      </c>
      <c r="S162" s="217"/>
      <c r="T162" s="219">
        <f>SUM(T163:T165)</f>
        <v>0.034700000000000002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87</v>
      </c>
      <c r="AT162" s="221" t="s">
        <v>74</v>
      </c>
      <c r="AU162" s="221" t="s">
        <v>82</v>
      </c>
      <c r="AY162" s="220" t="s">
        <v>144</v>
      </c>
      <c r="BK162" s="222">
        <f>SUM(BK163:BK165)</f>
        <v>0</v>
      </c>
    </row>
    <row r="163" s="2" customFormat="1" ht="16.5" customHeight="1">
      <c r="A163" s="37"/>
      <c r="B163" s="38"/>
      <c r="C163" s="225" t="s">
        <v>8</v>
      </c>
      <c r="D163" s="225" t="s">
        <v>146</v>
      </c>
      <c r="E163" s="226" t="s">
        <v>383</v>
      </c>
      <c r="F163" s="227" t="s">
        <v>384</v>
      </c>
      <c r="G163" s="228" t="s">
        <v>207</v>
      </c>
      <c r="H163" s="229">
        <v>1</v>
      </c>
      <c r="I163" s="230"/>
      <c r="J163" s="231">
        <f>ROUND(I163*H163,2)</f>
        <v>0</v>
      </c>
      <c r="K163" s="227" t="s">
        <v>150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0.034700000000000002</v>
      </c>
      <c r="T163" s="235">
        <f>S163*H163</f>
        <v>0.034700000000000002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208</v>
      </c>
      <c r="AT163" s="236" t="s">
        <v>146</v>
      </c>
      <c r="AU163" s="236" t="s">
        <v>87</v>
      </c>
      <c r="AY163" s="16" t="s">
        <v>144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87</v>
      </c>
      <c r="BK163" s="237">
        <f>ROUND(I163*H163,2)</f>
        <v>0</v>
      </c>
      <c r="BL163" s="16" t="s">
        <v>208</v>
      </c>
      <c r="BM163" s="236" t="s">
        <v>385</v>
      </c>
    </row>
    <row r="164" s="2" customFormat="1" ht="33" customHeight="1">
      <c r="A164" s="37"/>
      <c r="B164" s="38"/>
      <c r="C164" s="225" t="s">
        <v>211</v>
      </c>
      <c r="D164" s="225" t="s">
        <v>146</v>
      </c>
      <c r="E164" s="226" t="s">
        <v>386</v>
      </c>
      <c r="F164" s="227" t="s">
        <v>387</v>
      </c>
      <c r="G164" s="228" t="s">
        <v>207</v>
      </c>
      <c r="H164" s="229">
        <v>1</v>
      </c>
      <c r="I164" s="230"/>
      <c r="J164" s="231">
        <f>ROUND(I164*H164,2)</f>
        <v>0</v>
      </c>
      <c r="K164" s="227" t="s">
        <v>150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0.01745</v>
      </c>
      <c r="R164" s="234">
        <f>Q164*H164</f>
        <v>0.01745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208</v>
      </c>
      <c r="AT164" s="236" t="s">
        <v>146</v>
      </c>
      <c r="AU164" s="236" t="s">
        <v>87</v>
      </c>
      <c r="AY164" s="16" t="s">
        <v>144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87</v>
      </c>
      <c r="BK164" s="237">
        <f>ROUND(I164*H164,2)</f>
        <v>0</v>
      </c>
      <c r="BL164" s="16" t="s">
        <v>208</v>
      </c>
      <c r="BM164" s="236" t="s">
        <v>388</v>
      </c>
    </row>
    <row r="165" s="2" customFormat="1" ht="24.15" customHeight="1">
      <c r="A165" s="37"/>
      <c r="B165" s="38"/>
      <c r="C165" s="225" t="s">
        <v>216</v>
      </c>
      <c r="D165" s="225" t="s">
        <v>146</v>
      </c>
      <c r="E165" s="226" t="s">
        <v>227</v>
      </c>
      <c r="F165" s="227" t="s">
        <v>228</v>
      </c>
      <c r="G165" s="228" t="s">
        <v>229</v>
      </c>
      <c r="H165" s="271"/>
      <c r="I165" s="230"/>
      <c r="J165" s="231">
        <f>ROUND(I165*H165,2)</f>
        <v>0</v>
      </c>
      <c r="K165" s="227" t="s">
        <v>150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</v>
      </c>
      <c r="R165" s="234">
        <f>Q165*H165</f>
        <v>0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208</v>
      </c>
      <c r="AT165" s="236" t="s">
        <v>146</v>
      </c>
      <c r="AU165" s="236" t="s">
        <v>87</v>
      </c>
      <c r="AY165" s="16" t="s">
        <v>144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87</v>
      </c>
      <c r="BK165" s="237">
        <f>ROUND(I165*H165,2)</f>
        <v>0</v>
      </c>
      <c r="BL165" s="16" t="s">
        <v>208</v>
      </c>
      <c r="BM165" s="236" t="s">
        <v>389</v>
      </c>
    </row>
    <row r="166" s="12" customFormat="1" ht="22.8" customHeight="1">
      <c r="A166" s="12"/>
      <c r="B166" s="209"/>
      <c r="C166" s="210"/>
      <c r="D166" s="211" t="s">
        <v>74</v>
      </c>
      <c r="E166" s="223" t="s">
        <v>231</v>
      </c>
      <c r="F166" s="223" t="s">
        <v>232</v>
      </c>
      <c r="G166" s="210"/>
      <c r="H166" s="210"/>
      <c r="I166" s="213"/>
      <c r="J166" s="224">
        <f>BK166</f>
        <v>0</v>
      </c>
      <c r="K166" s="210"/>
      <c r="L166" s="215"/>
      <c r="M166" s="216"/>
      <c r="N166" s="217"/>
      <c r="O166" s="217"/>
      <c r="P166" s="218">
        <f>SUM(P167:P181)</f>
        <v>0</v>
      </c>
      <c r="Q166" s="217"/>
      <c r="R166" s="218">
        <f>SUM(R167:R181)</f>
        <v>0.093869999999999995</v>
      </c>
      <c r="S166" s="217"/>
      <c r="T166" s="219">
        <f>SUM(T167:T181)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0" t="s">
        <v>87</v>
      </c>
      <c r="AT166" s="221" t="s">
        <v>74</v>
      </c>
      <c r="AU166" s="221" t="s">
        <v>82</v>
      </c>
      <c r="AY166" s="220" t="s">
        <v>144</v>
      </c>
      <c r="BK166" s="222">
        <f>SUM(BK167:BK181)</f>
        <v>0</v>
      </c>
    </row>
    <row r="167" s="2" customFormat="1" ht="16.5" customHeight="1">
      <c r="A167" s="37"/>
      <c r="B167" s="38"/>
      <c r="C167" s="225" t="s">
        <v>221</v>
      </c>
      <c r="D167" s="225" t="s">
        <v>146</v>
      </c>
      <c r="E167" s="226" t="s">
        <v>234</v>
      </c>
      <c r="F167" s="227" t="s">
        <v>235</v>
      </c>
      <c r="G167" s="228" t="s">
        <v>149</v>
      </c>
      <c r="H167" s="229">
        <v>3</v>
      </c>
      <c r="I167" s="230"/>
      <c r="J167" s="231">
        <f>ROUND(I167*H167,2)</f>
        <v>0</v>
      </c>
      <c r="K167" s="227" t="s">
        <v>150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</v>
      </c>
      <c r="R167" s="234">
        <f>Q167*H167</f>
        <v>0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208</v>
      </c>
      <c r="AT167" s="236" t="s">
        <v>146</v>
      </c>
      <c r="AU167" s="236" t="s">
        <v>87</v>
      </c>
      <c r="AY167" s="16" t="s">
        <v>144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87</v>
      </c>
      <c r="BK167" s="237">
        <f>ROUND(I167*H167,2)</f>
        <v>0</v>
      </c>
      <c r="BL167" s="16" t="s">
        <v>208</v>
      </c>
      <c r="BM167" s="236" t="s">
        <v>390</v>
      </c>
    </row>
    <row r="168" s="13" customFormat="1">
      <c r="A168" s="13"/>
      <c r="B168" s="238"/>
      <c r="C168" s="239"/>
      <c r="D168" s="240" t="s">
        <v>152</v>
      </c>
      <c r="E168" s="241" t="s">
        <v>1</v>
      </c>
      <c r="F168" s="242" t="s">
        <v>391</v>
      </c>
      <c r="G168" s="239"/>
      <c r="H168" s="243">
        <v>3</v>
      </c>
      <c r="I168" s="244"/>
      <c r="J168" s="239"/>
      <c r="K168" s="239"/>
      <c r="L168" s="245"/>
      <c r="M168" s="246"/>
      <c r="N168" s="247"/>
      <c r="O168" s="247"/>
      <c r="P168" s="247"/>
      <c r="Q168" s="247"/>
      <c r="R168" s="247"/>
      <c r="S168" s="247"/>
      <c r="T168" s="24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9" t="s">
        <v>152</v>
      </c>
      <c r="AU168" s="249" t="s">
        <v>87</v>
      </c>
      <c r="AV168" s="13" t="s">
        <v>87</v>
      </c>
      <c r="AW168" s="13" t="s">
        <v>31</v>
      </c>
      <c r="AX168" s="13" t="s">
        <v>75</v>
      </c>
      <c r="AY168" s="249" t="s">
        <v>144</v>
      </c>
    </row>
    <row r="169" s="14" customFormat="1">
      <c r="A169" s="14"/>
      <c r="B169" s="250"/>
      <c r="C169" s="251"/>
      <c r="D169" s="240" t="s">
        <v>152</v>
      </c>
      <c r="E169" s="252" t="s">
        <v>1</v>
      </c>
      <c r="F169" s="253" t="s">
        <v>154</v>
      </c>
      <c r="G169" s="251"/>
      <c r="H169" s="254">
        <v>3</v>
      </c>
      <c r="I169" s="255"/>
      <c r="J169" s="251"/>
      <c r="K169" s="251"/>
      <c r="L169" s="256"/>
      <c r="M169" s="257"/>
      <c r="N169" s="258"/>
      <c r="O169" s="258"/>
      <c r="P169" s="258"/>
      <c r="Q169" s="258"/>
      <c r="R169" s="258"/>
      <c r="S169" s="258"/>
      <c r="T169" s="25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0" t="s">
        <v>152</v>
      </c>
      <c r="AU169" s="260" t="s">
        <v>87</v>
      </c>
      <c r="AV169" s="14" t="s">
        <v>94</v>
      </c>
      <c r="AW169" s="14" t="s">
        <v>31</v>
      </c>
      <c r="AX169" s="14" t="s">
        <v>82</v>
      </c>
      <c r="AY169" s="260" t="s">
        <v>144</v>
      </c>
    </row>
    <row r="170" s="2" customFormat="1" ht="16.5" customHeight="1">
      <c r="A170" s="37"/>
      <c r="B170" s="38"/>
      <c r="C170" s="225" t="s">
        <v>208</v>
      </c>
      <c r="D170" s="225" t="s">
        <v>146</v>
      </c>
      <c r="E170" s="226" t="s">
        <v>239</v>
      </c>
      <c r="F170" s="227" t="s">
        <v>240</v>
      </c>
      <c r="G170" s="228" t="s">
        <v>149</v>
      </c>
      <c r="H170" s="229">
        <v>3</v>
      </c>
      <c r="I170" s="230"/>
      <c r="J170" s="231">
        <f>ROUND(I170*H170,2)</f>
        <v>0</v>
      </c>
      <c r="K170" s="227" t="s">
        <v>150</v>
      </c>
      <c r="L170" s="43"/>
      <c r="M170" s="232" t="s">
        <v>1</v>
      </c>
      <c r="N170" s="233" t="s">
        <v>41</v>
      </c>
      <c r="O170" s="90"/>
      <c r="P170" s="234">
        <f>O170*H170</f>
        <v>0</v>
      </c>
      <c r="Q170" s="234">
        <v>0.00029999999999999997</v>
      </c>
      <c r="R170" s="234">
        <f>Q170*H170</f>
        <v>0.00089999999999999998</v>
      </c>
      <c r="S170" s="234">
        <v>0</v>
      </c>
      <c r="T170" s="23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6" t="s">
        <v>208</v>
      </c>
      <c r="AT170" s="236" t="s">
        <v>146</v>
      </c>
      <c r="AU170" s="236" t="s">
        <v>87</v>
      </c>
      <c r="AY170" s="16" t="s">
        <v>144</v>
      </c>
      <c r="BE170" s="237">
        <f>IF(N170="základní",J170,0)</f>
        <v>0</v>
      </c>
      <c r="BF170" s="237">
        <f>IF(N170="snížená",J170,0)</f>
        <v>0</v>
      </c>
      <c r="BG170" s="237">
        <f>IF(N170="zákl. přenesená",J170,0)</f>
        <v>0</v>
      </c>
      <c r="BH170" s="237">
        <f>IF(N170="sníž. přenesená",J170,0)</f>
        <v>0</v>
      </c>
      <c r="BI170" s="237">
        <f>IF(N170="nulová",J170,0)</f>
        <v>0</v>
      </c>
      <c r="BJ170" s="16" t="s">
        <v>87</v>
      </c>
      <c r="BK170" s="237">
        <f>ROUND(I170*H170,2)</f>
        <v>0</v>
      </c>
      <c r="BL170" s="16" t="s">
        <v>208</v>
      </c>
      <c r="BM170" s="236" t="s">
        <v>392</v>
      </c>
    </row>
    <row r="171" s="13" customFormat="1">
      <c r="A171" s="13"/>
      <c r="B171" s="238"/>
      <c r="C171" s="239"/>
      <c r="D171" s="240" t="s">
        <v>152</v>
      </c>
      <c r="E171" s="241" t="s">
        <v>1</v>
      </c>
      <c r="F171" s="242" t="s">
        <v>391</v>
      </c>
      <c r="G171" s="239"/>
      <c r="H171" s="243">
        <v>3</v>
      </c>
      <c r="I171" s="244"/>
      <c r="J171" s="239"/>
      <c r="K171" s="239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152</v>
      </c>
      <c r="AU171" s="249" t="s">
        <v>87</v>
      </c>
      <c r="AV171" s="13" t="s">
        <v>87</v>
      </c>
      <c r="AW171" s="13" t="s">
        <v>31</v>
      </c>
      <c r="AX171" s="13" t="s">
        <v>75</v>
      </c>
      <c r="AY171" s="249" t="s">
        <v>144</v>
      </c>
    </row>
    <row r="172" s="14" customFormat="1">
      <c r="A172" s="14"/>
      <c r="B172" s="250"/>
      <c r="C172" s="251"/>
      <c r="D172" s="240" t="s">
        <v>152</v>
      </c>
      <c r="E172" s="252" t="s">
        <v>1</v>
      </c>
      <c r="F172" s="253" t="s">
        <v>154</v>
      </c>
      <c r="G172" s="251"/>
      <c r="H172" s="254">
        <v>3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152</v>
      </c>
      <c r="AU172" s="260" t="s">
        <v>87</v>
      </c>
      <c r="AV172" s="14" t="s">
        <v>94</v>
      </c>
      <c r="AW172" s="14" t="s">
        <v>31</v>
      </c>
      <c r="AX172" s="14" t="s">
        <v>82</v>
      </c>
      <c r="AY172" s="260" t="s">
        <v>144</v>
      </c>
    </row>
    <row r="173" s="2" customFormat="1" ht="33" customHeight="1">
      <c r="A173" s="37"/>
      <c r="B173" s="38"/>
      <c r="C173" s="225" t="s">
        <v>233</v>
      </c>
      <c r="D173" s="225" t="s">
        <v>146</v>
      </c>
      <c r="E173" s="226" t="s">
        <v>243</v>
      </c>
      <c r="F173" s="227" t="s">
        <v>244</v>
      </c>
      <c r="G173" s="228" t="s">
        <v>149</v>
      </c>
      <c r="H173" s="229">
        <v>3</v>
      </c>
      <c r="I173" s="230"/>
      <c r="J173" s="231">
        <f>ROUND(I173*H173,2)</f>
        <v>0</v>
      </c>
      <c r="K173" s="227" t="s">
        <v>150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0.0090900000000000009</v>
      </c>
      <c r="R173" s="234">
        <f>Q173*H173</f>
        <v>0.027270000000000003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208</v>
      </c>
      <c r="AT173" s="236" t="s">
        <v>146</v>
      </c>
      <c r="AU173" s="236" t="s">
        <v>87</v>
      </c>
      <c r="AY173" s="16" t="s">
        <v>144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87</v>
      </c>
      <c r="BK173" s="237">
        <f>ROUND(I173*H173,2)</f>
        <v>0</v>
      </c>
      <c r="BL173" s="16" t="s">
        <v>208</v>
      </c>
      <c r="BM173" s="236" t="s">
        <v>393</v>
      </c>
    </row>
    <row r="174" s="13" customFormat="1">
      <c r="A174" s="13"/>
      <c r="B174" s="238"/>
      <c r="C174" s="239"/>
      <c r="D174" s="240" t="s">
        <v>152</v>
      </c>
      <c r="E174" s="241" t="s">
        <v>1</v>
      </c>
      <c r="F174" s="242" t="s">
        <v>391</v>
      </c>
      <c r="G174" s="239"/>
      <c r="H174" s="243">
        <v>3</v>
      </c>
      <c r="I174" s="244"/>
      <c r="J174" s="239"/>
      <c r="K174" s="239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152</v>
      </c>
      <c r="AU174" s="249" t="s">
        <v>87</v>
      </c>
      <c r="AV174" s="13" t="s">
        <v>87</v>
      </c>
      <c r="AW174" s="13" t="s">
        <v>31</v>
      </c>
      <c r="AX174" s="13" t="s">
        <v>75</v>
      </c>
      <c r="AY174" s="249" t="s">
        <v>144</v>
      </c>
    </row>
    <row r="175" s="14" customFormat="1">
      <c r="A175" s="14"/>
      <c r="B175" s="250"/>
      <c r="C175" s="251"/>
      <c r="D175" s="240" t="s">
        <v>152</v>
      </c>
      <c r="E175" s="252" t="s">
        <v>1</v>
      </c>
      <c r="F175" s="253" t="s">
        <v>154</v>
      </c>
      <c r="G175" s="251"/>
      <c r="H175" s="254">
        <v>3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152</v>
      </c>
      <c r="AU175" s="260" t="s">
        <v>87</v>
      </c>
      <c r="AV175" s="14" t="s">
        <v>94</v>
      </c>
      <c r="AW175" s="14" t="s">
        <v>31</v>
      </c>
      <c r="AX175" s="14" t="s">
        <v>82</v>
      </c>
      <c r="AY175" s="260" t="s">
        <v>144</v>
      </c>
    </row>
    <row r="176" s="2" customFormat="1" ht="33" customHeight="1">
      <c r="A176" s="37"/>
      <c r="B176" s="38"/>
      <c r="C176" s="261" t="s">
        <v>238</v>
      </c>
      <c r="D176" s="261" t="s">
        <v>222</v>
      </c>
      <c r="E176" s="262" t="s">
        <v>247</v>
      </c>
      <c r="F176" s="263" t="s">
        <v>248</v>
      </c>
      <c r="G176" s="264" t="s">
        <v>149</v>
      </c>
      <c r="H176" s="265">
        <v>3.4500000000000002</v>
      </c>
      <c r="I176" s="266"/>
      <c r="J176" s="267">
        <f>ROUND(I176*H176,2)</f>
        <v>0</v>
      </c>
      <c r="K176" s="263" t="s">
        <v>150</v>
      </c>
      <c r="L176" s="268"/>
      <c r="M176" s="269" t="s">
        <v>1</v>
      </c>
      <c r="N176" s="270" t="s">
        <v>41</v>
      </c>
      <c r="O176" s="90"/>
      <c r="P176" s="234">
        <f>O176*H176</f>
        <v>0</v>
      </c>
      <c r="Q176" s="234">
        <v>0.019</v>
      </c>
      <c r="R176" s="234">
        <f>Q176*H176</f>
        <v>0.065549999999999997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225</v>
      </c>
      <c r="AT176" s="236" t="s">
        <v>222</v>
      </c>
      <c r="AU176" s="236" t="s">
        <v>87</v>
      </c>
      <c r="AY176" s="16" t="s">
        <v>144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87</v>
      </c>
      <c r="BK176" s="237">
        <f>ROUND(I176*H176,2)</f>
        <v>0</v>
      </c>
      <c r="BL176" s="16" t="s">
        <v>208</v>
      </c>
      <c r="BM176" s="236" t="s">
        <v>394</v>
      </c>
    </row>
    <row r="177" s="13" customFormat="1">
      <c r="A177" s="13"/>
      <c r="B177" s="238"/>
      <c r="C177" s="239"/>
      <c r="D177" s="240" t="s">
        <v>152</v>
      </c>
      <c r="E177" s="239"/>
      <c r="F177" s="242" t="s">
        <v>395</v>
      </c>
      <c r="G177" s="239"/>
      <c r="H177" s="243">
        <v>3.4500000000000002</v>
      </c>
      <c r="I177" s="244"/>
      <c r="J177" s="239"/>
      <c r="K177" s="239"/>
      <c r="L177" s="245"/>
      <c r="M177" s="246"/>
      <c r="N177" s="247"/>
      <c r="O177" s="247"/>
      <c r="P177" s="247"/>
      <c r="Q177" s="247"/>
      <c r="R177" s="247"/>
      <c r="S177" s="247"/>
      <c r="T177" s="24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9" t="s">
        <v>152</v>
      </c>
      <c r="AU177" s="249" t="s">
        <v>87</v>
      </c>
      <c r="AV177" s="13" t="s">
        <v>87</v>
      </c>
      <c r="AW177" s="13" t="s">
        <v>4</v>
      </c>
      <c r="AX177" s="13" t="s">
        <v>82</v>
      </c>
      <c r="AY177" s="249" t="s">
        <v>144</v>
      </c>
    </row>
    <row r="178" s="2" customFormat="1" ht="24.15" customHeight="1">
      <c r="A178" s="37"/>
      <c r="B178" s="38"/>
      <c r="C178" s="225" t="s">
        <v>242</v>
      </c>
      <c r="D178" s="225" t="s">
        <v>146</v>
      </c>
      <c r="E178" s="226" t="s">
        <v>251</v>
      </c>
      <c r="F178" s="227" t="s">
        <v>252</v>
      </c>
      <c r="G178" s="228" t="s">
        <v>149</v>
      </c>
      <c r="H178" s="229">
        <v>3</v>
      </c>
      <c r="I178" s="230"/>
      <c r="J178" s="231">
        <f>ROUND(I178*H178,2)</f>
        <v>0</v>
      </c>
      <c r="K178" s="227" t="s">
        <v>150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5.0000000000000002E-05</v>
      </c>
      <c r="R178" s="234">
        <f>Q178*H178</f>
        <v>0.00015000000000000001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208</v>
      </c>
      <c r="AT178" s="236" t="s">
        <v>146</v>
      </c>
      <c r="AU178" s="236" t="s">
        <v>87</v>
      </c>
      <c r="AY178" s="16" t="s">
        <v>144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87</v>
      </c>
      <c r="BK178" s="237">
        <f>ROUND(I178*H178,2)</f>
        <v>0</v>
      </c>
      <c r="BL178" s="16" t="s">
        <v>208</v>
      </c>
      <c r="BM178" s="236" t="s">
        <v>396</v>
      </c>
    </row>
    <row r="179" s="13" customFormat="1">
      <c r="A179" s="13"/>
      <c r="B179" s="238"/>
      <c r="C179" s="239"/>
      <c r="D179" s="240" t="s">
        <v>152</v>
      </c>
      <c r="E179" s="241" t="s">
        <v>1</v>
      </c>
      <c r="F179" s="242" t="s">
        <v>391</v>
      </c>
      <c r="G179" s="239"/>
      <c r="H179" s="243">
        <v>3</v>
      </c>
      <c r="I179" s="244"/>
      <c r="J179" s="239"/>
      <c r="K179" s="239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152</v>
      </c>
      <c r="AU179" s="249" t="s">
        <v>87</v>
      </c>
      <c r="AV179" s="13" t="s">
        <v>87</v>
      </c>
      <c r="AW179" s="13" t="s">
        <v>31</v>
      </c>
      <c r="AX179" s="13" t="s">
        <v>75</v>
      </c>
      <c r="AY179" s="249" t="s">
        <v>144</v>
      </c>
    </row>
    <row r="180" s="14" customFormat="1">
      <c r="A180" s="14"/>
      <c r="B180" s="250"/>
      <c r="C180" s="251"/>
      <c r="D180" s="240" t="s">
        <v>152</v>
      </c>
      <c r="E180" s="252" t="s">
        <v>1</v>
      </c>
      <c r="F180" s="253" t="s">
        <v>154</v>
      </c>
      <c r="G180" s="251"/>
      <c r="H180" s="254">
        <v>3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152</v>
      </c>
      <c r="AU180" s="260" t="s">
        <v>87</v>
      </c>
      <c r="AV180" s="14" t="s">
        <v>94</v>
      </c>
      <c r="AW180" s="14" t="s">
        <v>31</v>
      </c>
      <c r="AX180" s="14" t="s">
        <v>82</v>
      </c>
      <c r="AY180" s="260" t="s">
        <v>144</v>
      </c>
    </row>
    <row r="181" s="2" customFormat="1" ht="24.15" customHeight="1">
      <c r="A181" s="37"/>
      <c r="B181" s="38"/>
      <c r="C181" s="225" t="s">
        <v>246</v>
      </c>
      <c r="D181" s="225" t="s">
        <v>146</v>
      </c>
      <c r="E181" s="226" t="s">
        <v>255</v>
      </c>
      <c r="F181" s="227" t="s">
        <v>256</v>
      </c>
      <c r="G181" s="228" t="s">
        <v>229</v>
      </c>
      <c r="H181" s="271"/>
      <c r="I181" s="230"/>
      <c r="J181" s="231">
        <f>ROUND(I181*H181,2)</f>
        <v>0</v>
      </c>
      <c r="K181" s="227" t="s">
        <v>150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</v>
      </c>
      <c r="R181" s="234">
        <f>Q181*H181</f>
        <v>0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208</v>
      </c>
      <c r="AT181" s="236" t="s">
        <v>146</v>
      </c>
      <c r="AU181" s="236" t="s">
        <v>87</v>
      </c>
      <c r="AY181" s="16" t="s">
        <v>144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87</v>
      </c>
      <c r="BK181" s="237">
        <f>ROUND(I181*H181,2)</f>
        <v>0</v>
      </c>
      <c r="BL181" s="16" t="s">
        <v>208</v>
      </c>
      <c r="BM181" s="236" t="s">
        <v>397</v>
      </c>
    </row>
    <row r="182" s="12" customFormat="1" ht="22.8" customHeight="1">
      <c r="A182" s="12"/>
      <c r="B182" s="209"/>
      <c r="C182" s="210"/>
      <c r="D182" s="211" t="s">
        <v>74</v>
      </c>
      <c r="E182" s="223" t="s">
        <v>258</v>
      </c>
      <c r="F182" s="223" t="s">
        <v>259</v>
      </c>
      <c r="G182" s="210"/>
      <c r="H182" s="210"/>
      <c r="I182" s="213"/>
      <c r="J182" s="224">
        <f>BK182</f>
        <v>0</v>
      </c>
      <c r="K182" s="210"/>
      <c r="L182" s="215"/>
      <c r="M182" s="216"/>
      <c r="N182" s="217"/>
      <c r="O182" s="217"/>
      <c r="P182" s="218">
        <f>SUM(P183:P188)</f>
        <v>0</v>
      </c>
      <c r="Q182" s="217"/>
      <c r="R182" s="218">
        <f>SUM(R183:R188)</f>
        <v>0.0035000000000000001</v>
      </c>
      <c r="S182" s="217"/>
      <c r="T182" s="219">
        <f>SUM(T183:T188)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0" t="s">
        <v>87</v>
      </c>
      <c r="AT182" s="221" t="s">
        <v>74</v>
      </c>
      <c r="AU182" s="221" t="s">
        <v>82</v>
      </c>
      <c r="AY182" s="220" t="s">
        <v>144</v>
      </c>
      <c r="BK182" s="222">
        <f>SUM(BK183:BK188)</f>
        <v>0</v>
      </c>
    </row>
    <row r="183" s="2" customFormat="1" ht="24.15" customHeight="1">
      <c r="A183" s="37"/>
      <c r="B183" s="38"/>
      <c r="C183" s="225" t="s">
        <v>7</v>
      </c>
      <c r="D183" s="225" t="s">
        <v>146</v>
      </c>
      <c r="E183" s="226" t="s">
        <v>261</v>
      </c>
      <c r="F183" s="227" t="s">
        <v>262</v>
      </c>
      <c r="G183" s="228" t="s">
        <v>149</v>
      </c>
      <c r="H183" s="229">
        <v>7</v>
      </c>
      <c r="I183" s="230"/>
      <c r="J183" s="231">
        <f>ROUND(I183*H183,2)</f>
        <v>0</v>
      </c>
      <c r="K183" s="227" t="s">
        <v>150</v>
      </c>
      <c r="L183" s="43"/>
      <c r="M183" s="232" t="s">
        <v>1</v>
      </c>
      <c r="N183" s="233" t="s">
        <v>41</v>
      </c>
      <c r="O183" s="90"/>
      <c r="P183" s="234">
        <f>O183*H183</f>
        <v>0</v>
      </c>
      <c r="Q183" s="234">
        <v>0.00021000000000000001</v>
      </c>
      <c r="R183" s="234">
        <f>Q183*H183</f>
        <v>0.00147</v>
      </c>
      <c r="S183" s="234">
        <v>0</v>
      </c>
      <c r="T183" s="235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6" t="s">
        <v>208</v>
      </c>
      <c r="AT183" s="236" t="s">
        <v>146</v>
      </c>
      <c r="AU183" s="236" t="s">
        <v>87</v>
      </c>
      <c r="AY183" s="16" t="s">
        <v>144</v>
      </c>
      <c r="BE183" s="237">
        <f>IF(N183="základní",J183,0)</f>
        <v>0</v>
      </c>
      <c r="BF183" s="237">
        <f>IF(N183="snížená",J183,0)</f>
        <v>0</v>
      </c>
      <c r="BG183" s="237">
        <f>IF(N183="zákl. přenesená",J183,0)</f>
        <v>0</v>
      </c>
      <c r="BH183" s="237">
        <f>IF(N183="sníž. přenesená",J183,0)</f>
        <v>0</v>
      </c>
      <c r="BI183" s="237">
        <f>IF(N183="nulová",J183,0)</f>
        <v>0</v>
      </c>
      <c r="BJ183" s="16" t="s">
        <v>87</v>
      </c>
      <c r="BK183" s="237">
        <f>ROUND(I183*H183,2)</f>
        <v>0</v>
      </c>
      <c r="BL183" s="16" t="s">
        <v>208</v>
      </c>
      <c r="BM183" s="236" t="s">
        <v>398</v>
      </c>
    </row>
    <row r="184" s="13" customFormat="1">
      <c r="A184" s="13"/>
      <c r="B184" s="238"/>
      <c r="C184" s="239"/>
      <c r="D184" s="240" t="s">
        <v>152</v>
      </c>
      <c r="E184" s="241" t="s">
        <v>1</v>
      </c>
      <c r="F184" s="242" t="s">
        <v>399</v>
      </c>
      <c r="G184" s="239"/>
      <c r="H184" s="243">
        <v>7</v>
      </c>
      <c r="I184" s="244"/>
      <c r="J184" s="239"/>
      <c r="K184" s="239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152</v>
      </c>
      <c r="AU184" s="249" t="s">
        <v>87</v>
      </c>
      <c r="AV184" s="13" t="s">
        <v>87</v>
      </c>
      <c r="AW184" s="13" t="s">
        <v>31</v>
      </c>
      <c r="AX184" s="13" t="s">
        <v>75</v>
      </c>
      <c r="AY184" s="249" t="s">
        <v>144</v>
      </c>
    </row>
    <row r="185" s="14" customFormat="1">
      <c r="A185" s="14"/>
      <c r="B185" s="250"/>
      <c r="C185" s="251"/>
      <c r="D185" s="240" t="s">
        <v>152</v>
      </c>
      <c r="E185" s="252" t="s">
        <v>1</v>
      </c>
      <c r="F185" s="253" t="s">
        <v>154</v>
      </c>
      <c r="G185" s="251"/>
      <c r="H185" s="254">
        <v>7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152</v>
      </c>
      <c r="AU185" s="260" t="s">
        <v>87</v>
      </c>
      <c r="AV185" s="14" t="s">
        <v>94</v>
      </c>
      <c r="AW185" s="14" t="s">
        <v>31</v>
      </c>
      <c r="AX185" s="14" t="s">
        <v>82</v>
      </c>
      <c r="AY185" s="260" t="s">
        <v>144</v>
      </c>
    </row>
    <row r="186" s="2" customFormat="1" ht="24.15" customHeight="1">
      <c r="A186" s="37"/>
      <c r="B186" s="38"/>
      <c r="C186" s="225" t="s">
        <v>254</v>
      </c>
      <c r="D186" s="225" t="s">
        <v>146</v>
      </c>
      <c r="E186" s="226" t="s">
        <v>266</v>
      </c>
      <c r="F186" s="227" t="s">
        <v>267</v>
      </c>
      <c r="G186" s="228" t="s">
        <v>149</v>
      </c>
      <c r="H186" s="229">
        <v>7</v>
      </c>
      <c r="I186" s="230"/>
      <c r="J186" s="231">
        <f>ROUND(I186*H186,2)</f>
        <v>0</v>
      </c>
      <c r="K186" s="227" t="s">
        <v>150</v>
      </c>
      <c r="L186" s="43"/>
      <c r="M186" s="232" t="s">
        <v>1</v>
      </c>
      <c r="N186" s="233" t="s">
        <v>41</v>
      </c>
      <c r="O186" s="90"/>
      <c r="P186" s="234">
        <f>O186*H186</f>
        <v>0</v>
      </c>
      <c r="Q186" s="234">
        <v>0.00029</v>
      </c>
      <c r="R186" s="234">
        <f>Q186*H186</f>
        <v>0.0020300000000000001</v>
      </c>
      <c r="S186" s="234">
        <v>0</v>
      </c>
      <c r="T186" s="235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6" t="s">
        <v>208</v>
      </c>
      <c r="AT186" s="236" t="s">
        <v>146</v>
      </c>
      <c r="AU186" s="236" t="s">
        <v>87</v>
      </c>
      <c r="AY186" s="16" t="s">
        <v>144</v>
      </c>
      <c r="BE186" s="237">
        <f>IF(N186="základní",J186,0)</f>
        <v>0</v>
      </c>
      <c r="BF186" s="237">
        <f>IF(N186="snížená",J186,0)</f>
        <v>0</v>
      </c>
      <c r="BG186" s="237">
        <f>IF(N186="zákl. přenesená",J186,0)</f>
        <v>0</v>
      </c>
      <c r="BH186" s="237">
        <f>IF(N186="sníž. přenesená",J186,0)</f>
        <v>0</v>
      </c>
      <c r="BI186" s="237">
        <f>IF(N186="nulová",J186,0)</f>
        <v>0</v>
      </c>
      <c r="BJ186" s="16" t="s">
        <v>87</v>
      </c>
      <c r="BK186" s="237">
        <f>ROUND(I186*H186,2)</f>
        <v>0</v>
      </c>
      <c r="BL186" s="16" t="s">
        <v>208</v>
      </c>
      <c r="BM186" s="236" t="s">
        <v>400</v>
      </c>
    </row>
    <row r="187" s="13" customFormat="1">
      <c r="A187" s="13"/>
      <c r="B187" s="238"/>
      <c r="C187" s="239"/>
      <c r="D187" s="240" t="s">
        <v>152</v>
      </c>
      <c r="E187" s="241" t="s">
        <v>1</v>
      </c>
      <c r="F187" s="242" t="s">
        <v>401</v>
      </c>
      <c r="G187" s="239"/>
      <c r="H187" s="243">
        <v>7</v>
      </c>
      <c r="I187" s="244"/>
      <c r="J187" s="239"/>
      <c r="K187" s="239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152</v>
      </c>
      <c r="AU187" s="249" t="s">
        <v>87</v>
      </c>
      <c r="AV187" s="13" t="s">
        <v>87</v>
      </c>
      <c r="AW187" s="13" t="s">
        <v>31</v>
      </c>
      <c r="AX187" s="13" t="s">
        <v>75</v>
      </c>
      <c r="AY187" s="249" t="s">
        <v>144</v>
      </c>
    </row>
    <row r="188" s="14" customFormat="1">
      <c r="A188" s="14"/>
      <c r="B188" s="250"/>
      <c r="C188" s="251"/>
      <c r="D188" s="240" t="s">
        <v>152</v>
      </c>
      <c r="E188" s="252" t="s">
        <v>1</v>
      </c>
      <c r="F188" s="253" t="s">
        <v>154</v>
      </c>
      <c r="G188" s="251"/>
      <c r="H188" s="254">
        <v>7</v>
      </c>
      <c r="I188" s="255"/>
      <c r="J188" s="251"/>
      <c r="K188" s="251"/>
      <c r="L188" s="256"/>
      <c r="M188" s="272"/>
      <c r="N188" s="273"/>
      <c r="O188" s="273"/>
      <c r="P188" s="273"/>
      <c r="Q188" s="273"/>
      <c r="R188" s="273"/>
      <c r="S188" s="273"/>
      <c r="T188" s="27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152</v>
      </c>
      <c r="AU188" s="260" t="s">
        <v>87</v>
      </c>
      <c r="AV188" s="14" t="s">
        <v>94</v>
      </c>
      <c r="AW188" s="14" t="s">
        <v>31</v>
      </c>
      <c r="AX188" s="14" t="s">
        <v>82</v>
      </c>
      <c r="AY188" s="260" t="s">
        <v>144</v>
      </c>
    </row>
    <row r="189" s="2" customFormat="1" ht="6.96" customHeight="1">
      <c r="A189" s="37"/>
      <c r="B189" s="65"/>
      <c r="C189" s="66"/>
      <c r="D189" s="66"/>
      <c r="E189" s="66"/>
      <c r="F189" s="66"/>
      <c r="G189" s="66"/>
      <c r="H189" s="66"/>
      <c r="I189" s="66"/>
      <c r="J189" s="66"/>
      <c r="K189" s="66"/>
      <c r="L189" s="43"/>
      <c r="M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</row>
  </sheetData>
  <sheetProtection sheet="1" autoFilter="0" formatColumns="0" formatRows="0" objects="1" scenarios="1" spinCount="100000" saltValue="7lK5OljHs6LedvsRgqeZkUFTcIYHRtLnJvRiEUQg4+znYeB//6RFG6keg4GSpvYsexSNLseG9G5tnmOe0Tu02g==" hashValue="0O4RQWDFTS0JZM5284YM/iHMQjW4u9D3ptYcJsuYAB4G/aB89aagPKvNuL5we+gCv3ndspyoPKxvBQb8dWtA2Q==" algorithmName="SHA-512" password="CC35"/>
  <autoFilter ref="C129:K18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6.5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402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28. 2. 2025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32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33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35</v>
      </c>
      <c r="E32" s="37"/>
      <c r="F32" s="37"/>
      <c r="G32" s="37"/>
      <c r="H32" s="37"/>
      <c r="I32" s="37"/>
      <c r="J32" s="159">
        <f>ROUND(J126,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37</v>
      </c>
      <c r="G34" s="37"/>
      <c r="H34" s="37"/>
      <c r="I34" s="160" t="s">
        <v>36</v>
      </c>
      <c r="J34" s="160" t="s">
        <v>38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39</v>
      </c>
      <c r="E35" s="149" t="s">
        <v>40</v>
      </c>
      <c r="F35" s="162">
        <f>ROUND((SUM(BE126:BE162)),  2)</f>
        <v>0</v>
      </c>
      <c r="G35" s="37"/>
      <c r="H35" s="37"/>
      <c r="I35" s="163">
        <v>0.20999999999999999</v>
      </c>
      <c r="J35" s="162">
        <f>ROUND(((SUM(BE126:BE162))*I35),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41</v>
      </c>
      <c r="F36" s="162">
        <f>ROUND((SUM(BF126:BF162)),  2)</f>
        <v>0</v>
      </c>
      <c r="G36" s="37"/>
      <c r="H36" s="37"/>
      <c r="I36" s="163">
        <v>0.12</v>
      </c>
      <c r="J36" s="162">
        <f>ROUND(((SUM(BF126:BF162))*I36),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42</v>
      </c>
      <c r="F37" s="162">
        <f>ROUND((SUM(BG126:BG162)),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43</v>
      </c>
      <c r="F38" s="162">
        <f>ROUND((SUM(BH126:BH162)),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44</v>
      </c>
      <c r="F39" s="162">
        <f>ROUND((SUM(BI126:BI162)),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45</v>
      </c>
      <c r="E41" s="166"/>
      <c r="F41" s="166"/>
      <c r="G41" s="167" t="s">
        <v>46</v>
      </c>
      <c r="H41" s="168" t="s">
        <v>47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5 - Podhled - 1NP - kpl1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LESNÍ 619, 289 23 MILOVICE</v>
      </c>
      <c r="G91" s="39"/>
      <c r="H91" s="39"/>
      <c r="I91" s="31" t="s">
        <v>22</v>
      </c>
      <c r="J91" s="78" t="str">
        <f>IF(J14="","",J14)</f>
        <v>28. 2. 2025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30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32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J126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J127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121</v>
      </c>
      <c r="E100" s="195"/>
      <c r="F100" s="195"/>
      <c r="G100" s="195"/>
      <c r="H100" s="195"/>
      <c r="I100" s="195"/>
      <c r="J100" s="196">
        <f>J128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124</v>
      </c>
      <c r="E101" s="195"/>
      <c r="F101" s="195"/>
      <c r="G101" s="195"/>
      <c r="H101" s="195"/>
      <c r="I101" s="195"/>
      <c r="J101" s="196">
        <f>J138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7"/>
      <c r="C102" s="188"/>
      <c r="D102" s="189" t="s">
        <v>125</v>
      </c>
      <c r="E102" s="190"/>
      <c r="F102" s="190"/>
      <c r="G102" s="190"/>
      <c r="H102" s="190"/>
      <c r="I102" s="190"/>
      <c r="J102" s="191">
        <f>J140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3"/>
      <c r="C103" s="132"/>
      <c r="D103" s="194" t="s">
        <v>312</v>
      </c>
      <c r="E103" s="195"/>
      <c r="F103" s="195"/>
      <c r="G103" s="195"/>
      <c r="H103" s="195"/>
      <c r="I103" s="195"/>
      <c r="J103" s="196">
        <f>J141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128</v>
      </c>
      <c r="E104" s="195"/>
      <c r="F104" s="195"/>
      <c r="G104" s="195"/>
      <c r="H104" s="195"/>
      <c r="I104" s="195"/>
      <c r="J104" s="196">
        <f>J156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2" t="s">
        <v>129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82" t="str">
        <f>E7</f>
        <v>Rekonstrukce společných rozvodů vodovodu, kanalizace</v>
      </c>
      <c r="F114" s="31"/>
      <c r="G114" s="31"/>
      <c r="H114" s="31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1" customFormat="1" ht="12" customHeight="1">
      <c r="B115" s="20"/>
      <c r="C115" s="31" t="s">
        <v>110</v>
      </c>
      <c r="D115" s="21"/>
      <c r="E115" s="21"/>
      <c r="F115" s="21"/>
      <c r="G115" s="21"/>
      <c r="H115" s="21"/>
      <c r="I115" s="21"/>
      <c r="J115" s="21"/>
      <c r="K115" s="21"/>
      <c r="L115" s="19"/>
    </row>
    <row r="116" s="2" customFormat="1" ht="16.5" customHeight="1">
      <c r="A116" s="37"/>
      <c r="B116" s="38"/>
      <c r="C116" s="39"/>
      <c r="D116" s="39"/>
      <c r="E116" s="182" t="s">
        <v>111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112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E11</f>
        <v>5 - Podhled - 1NP - kpl1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F14</f>
        <v>LESNÍ 619, 289 23 MILOVICE</v>
      </c>
      <c r="G120" s="39"/>
      <c r="H120" s="39"/>
      <c r="I120" s="31" t="s">
        <v>22</v>
      </c>
      <c r="J120" s="78" t="str">
        <f>IF(J14="","",J14)</f>
        <v>28. 2. 2025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E17</f>
        <v xml:space="preserve"> </v>
      </c>
      <c r="G122" s="39"/>
      <c r="H122" s="39"/>
      <c r="I122" s="31" t="s">
        <v>30</v>
      </c>
      <c r="J122" s="35" t="str">
        <f>E23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IF(E20="","",E20)</f>
        <v>Vyplň údaj</v>
      </c>
      <c r="G123" s="39"/>
      <c r="H123" s="39"/>
      <c r="I123" s="31" t="s">
        <v>32</v>
      </c>
      <c r="J123" s="35" t="str">
        <f>E26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98"/>
      <c r="B125" s="199"/>
      <c r="C125" s="200" t="s">
        <v>130</v>
      </c>
      <c r="D125" s="201" t="s">
        <v>60</v>
      </c>
      <c r="E125" s="201" t="s">
        <v>56</v>
      </c>
      <c r="F125" s="201" t="s">
        <v>57</v>
      </c>
      <c r="G125" s="201" t="s">
        <v>131</v>
      </c>
      <c r="H125" s="201" t="s">
        <v>132</v>
      </c>
      <c r="I125" s="201" t="s">
        <v>133</v>
      </c>
      <c r="J125" s="201" t="s">
        <v>116</v>
      </c>
      <c r="K125" s="202" t="s">
        <v>134</v>
      </c>
      <c r="L125" s="203"/>
      <c r="M125" s="99" t="s">
        <v>1</v>
      </c>
      <c r="N125" s="100" t="s">
        <v>39</v>
      </c>
      <c r="O125" s="100" t="s">
        <v>135</v>
      </c>
      <c r="P125" s="100" t="s">
        <v>136</v>
      </c>
      <c r="Q125" s="100" t="s">
        <v>137</v>
      </c>
      <c r="R125" s="100" t="s">
        <v>138</v>
      </c>
      <c r="S125" s="100" t="s">
        <v>139</v>
      </c>
      <c r="T125" s="101" t="s">
        <v>140</v>
      </c>
      <c r="U125" s="198"/>
      <c r="V125" s="198"/>
      <c r="W125" s="198"/>
      <c r="X125" s="198"/>
      <c r="Y125" s="198"/>
      <c r="Z125" s="198"/>
      <c r="AA125" s="198"/>
      <c r="AB125" s="198"/>
      <c r="AC125" s="198"/>
      <c r="AD125" s="198"/>
      <c r="AE125" s="198"/>
    </row>
    <row r="126" s="2" customFormat="1" ht="22.8" customHeight="1">
      <c r="A126" s="37"/>
      <c r="B126" s="38"/>
      <c r="C126" s="106" t="s">
        <v>141</v>
      </c>
      <c r="D126" s="39"/>
      <c r="E126" s="39"/>
      <c r="F126" s="39"/>
      <c r="G126" s="39"/>
      <c r="H126" s="39"/>
      <c r="I126" s="39"/>
      <c r="J126" s="204">
        <f>BK126</f>
        <v>0</v>
      </c>
      <c r="K126" s="39"/>
      <c r="L126" s="43"/>
      <c r="M126" s="102"/>
      <c r="N126" s="205"/>
      <c r="O126" s="103"/>
      <c r="P126" s="206">
        <f>P127+P140</f>
        <v>0</v>
      </c>
      <c r="Q126" s="103"/>
      <c r="R126" s="206">
        <f>R127+R140</f>
        <v>1.6812099999999999</v>
      </c>
      <c r="S126" s="103"/>
      <c r="T126" s="207">
        <f>T127+T140</f>
        <v>1.33545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74</v>
      </c>
      <c r="AU126" s="16" t="s">
        <v>118</v>
      </c>
      <c r="BK126" s="208">
        <f>BK127+BK140</f>
        <v>0</v>
      </c>
    </row>
    <row r="127" s="12" customFormat="1" ht="25.92" customHeight="1">
      <c r="A127" s="12"/>
      <c r="B127" s="209"/>
      <c r="C127" s="210"/>
      <c r="D127" s="211" t="s">
        <v>74</v>
      </c>
      <c r="E127" s="212" t="s">
        <v>142</v>
      </c>
      <c r="F127" s="212" t="s">
        <v>143</v>
      </c>
      <c r="G127" s="210"/>
      <c r="H127" s="210"/>
      <c r="I127" s="213"/>
      <c r="J127" s="214">
        <f>BK127</f>
        <v>0</v>
      </c>
      <c r="K127" s="210"/>
      <c r="L127" s="215"/>
      <c r="M127" s="216"/>
      <c r="N127" s="217"/>
      <c r="O127" s="217"/>
      <c r="P127" s="218">
        <f>P128+P138</f>
        <v>0</v>
      </c>
      <c r="Q127" s="217"/>
      <c r="R127" s="218">
        <f>R128+R138</f>
        <v>0.47399999999999998</v>
      </c>
      <c r="S127" s="217"/>
      <c r="T127" s="219">
        <f>T128+T138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82</v>
      </c>
      <c r="AT127" s="221" t="s">
        <v>74</v>
      </c>
      <c r="AU127" s="221" t="s">
        <v>75</v>
      </c>
      <c r="AY127" s="220" t="s">
        <v>144</v>
      </c>
      <c r="BK127" s="222">
        <f>BK128+BK138</f>
        <v>0</v>
      </c>
    </row>
    <row r="128" s="12" customFormat="1" ht="22.8" customHeight="1">
      <c r="A128" s="12"/>
      <c r="B128" s="209"/>
      <c r="C128" s="210"/>
      <c r="D128" s="211" t="s">
        <v>74</v>
      </c>
      <c r="E128" s="223" t="s">
        <v>100</v>
      </c>
      <c r="F128" s="223" t="s">
        <v>155</v>
      </c>
      <c r="G128" s="210"/>
      <c r="H128" s="210"/>
      <c r="I128" s="213"/>
      <c r="J128" s="224">
        <f>BK128</f>
        <v>0</v>
      </c>
      <c r="K128" s="210"/>
      <c r="L128" s="215"/>
      <c r="M128" s="216"/>
      <c r="N128" s="217"/>
      <c r="O128" s="217"/>
      <c r="P128" s="218">
        <f>SUM(P129:P137)</f>
        <v>0</v>
      </c>
      <c r="Q128" s="217"/>
      <c r="R128" s="218">
        <f>SUM(R129:R137)</f>
        <v>0.47399999999999998</v>
      </c>
      <c r="S128" s="217"/>
      <c r="T128" s="219">
        <f>SUM(T129:T137)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82</v>
      </c>
      <c r="AT128" s="221" t="s">
        <v>74</v>
      </c>
      <c r="AU128" s="221" t="s">
        <v>82</v>
      </c>
      <c r="AY128" s="220" t="s">
        <v>144</v>
      </c>
      <c r="BK128" s="222">
        <f>SUM(BK129:BK137)</f>
        <v>0</v>
      </c>
    </row>
    <row r="129" s="2" customFormat="1" ht="24.15" customHeight="1">
      <c r="A129" s="37"/>
      <c r="B129" s="38"/>
      <c r="C129" s="225" t="s">
        <v>82</v>
      </c>
      <c r="D129" s="225" t="s">
        <v>146</v>
      </c>
      <c r="E129" s="226" t="s">
        <v>156</v>
      </c>
      <c r="F129" s="227" t="s">
        <v>157</v>
      </c>
      <c r="G129" s="228" t="s">
        <v>149</v>
      </c>
      <c r="H129" s="229">
        <v>25</v>
      </c>
      <c r="I129" s="230"/>
      <c r="J129" s="231">
        <f>ROUND(I129*H129,2)</f>
        <v>0</v>
      </c>
      <c r="K129" s="227" t="s">
        <v>150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0.00025999999999999998</v>
      </c>
      <c r="R129" s="234">
        <f>Q129*H129</f>
        <v>0.0064999999999999997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94</v>
      </c>
      <c r="AT129" s="236" t="s">
        <v>146</v>
      </c>
      <c r="AU129" s="236" t="s">
        <v>87</v>
      </c>
      <c r="AY129" s="16" t="s">
        <v>144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87</v>
      </c>
      <c r="BK129" s="237">
        <f>ROUND(I129*H129,2)</f>
        <v>0</v>
      </c>
      <c r="BL129" s="16" t="s">
        <v>94</v>
      </c>
      <c r="BM129" s="236" t="s">
        <v>403</v>
      </c>
    </row>
    <row r="130" s="13" customFormat="1">
      <c r="A130" s="13"/>
      <c r="B130" s="238"/>
      <c r="C130" s="239"/>
      <c r="D130" s="240" t="s">
        <v>152</v>
      </c>
      <c r="E130" s="241" t="s">
        <v>1</v>
      </c>
      <c r="F130" s="242" t="s">
        <v>404</v>
      </c>
      <c r="G130" s="239"/>
      <c r="H130" s="243">
        <v>25</v>
      </c>
      <c r="I130" s="244"/>
      <c r="J130" s="239"/>
      <c r="K130" s="239"/>
      <c r="L130" s="245"/>
      <c r="M130" s="246"/>
      <c r="N130" s="247"/>
      <c r="O130" s="247"/>
      <c r="P130" s="247"/>
      <c r="Q130" s="247"/>
      <c r="R130" s="247"/>
      <c r="S130" s="247"/>
      <c r="T130" s="24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9" t="s">
        <v>152</v>
      </c>
      <c r="AU130" s="249" t="s">
        <v>87</v>
      </c>
      <c r="AV130" s="13" t="s">
        <v>87</v>
      </c>
      <c r="AW130" s="13" t="s">
        <v>31</v>
      </c>
      <c r="AX130" s="13" t="s">
        <v>75</v>
      </c>
      <c r="AY130" s="249" t="s">
        <v>144</v>
      </c>
    </row>
    <row r="131" s="14" customFormat="1">
      <c r="A131" s="14"/>
      <c r="B131" s="250"/>
      <c r="C131" s="251"/>
      <c r="D131" s="240" t="s">
        <v>152</v>
      </c>
      <c r="E131" s="252" t="s">
        <v>1</v>
      </c>
      <c r="F131" s="253" t="s">
        <v>154</v>
      </c>
      <c r="G131" s="251"/>
      <c r="H131" s="254">
        <v>25</v>
      </c>
      <c r="I131" s="255"/>
      <c r="J131" s="251"/>
      <c r="K131" s="251"/>
      <c r="L131" s="256"/>
      <c r="M131" s="257"/>
      <c r="N131" s="258"/>
      <c r="O131" s="258"/>
      <c r="P131" s="258"/>
      <c r="Q131" s="258"/>
      <c r="R131" s="258"/>
      <c r="S131" s="258"/>
      <c r="T131" s="25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0" t="s">
        <v>152</v>
      </c>
      <c r="AU131" s="260" t="s">
        <v>87</v>
      </c>
      <c r="AV131" s="14" t="s">
        <v>94</v>
      </c>
      <c r="AW131" s="14" t="s">
        <v>31</v>
      </c>
      <c r="AX131" s="14" t="s">
        <v>82</v>
      </c>
      <c r="AY131" s="260" t="s">
        <v>144</v>
      </c>
    </row>
    <row r="132" s="2" customFormat="1" ht="24.15" customHeight="1">
      <c r="A132" s="37"/>
      <c r="B132" s="38"/>
      <c r="C132" s="225" t="s">
        <v>87</v>
      </c>
      <c r="D132" s="225" t="s">
        <v>146</v>
      </c>
      <c r="E132" s="226" t="s">
        <v>160</v>
      </c>
      <c r="F132" s="227" t="s">
        <v>161</v>
      </c>
      <c r="G132" s="228" t="s">
        <v>149</v>
      </c>
      <c r="H132" s="229">
        <v>25</v>
      </c>
      <c r="I132" s="230"/>
      <c r="J132" s="231">
        <f>ROUND(I132*H132,2)</f>
        <v>0</v>
      </c>
      <c r="K132" s="227" t="s">
        <v>150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0.0147</v>
      </c>
      <c r="R132" s="234">
        <f>Q132*H132</f>
        <v>0.36749999999999999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94</v>
      </c>
      <c r="AT132" s="236" t="s">
        <v>146</v>
      </c>
      <c r="AU132" s="236" t="s">
        <v>87</v>
      </c>
      <c r="AY132" s="16" t="s">
        <v>144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87</v>
      </c>
      <c r="BK132" s="237">
        <f>ROUND(I132*H132,2)</f>
        <v>0</v>
      </c>
      <c r="BL132" s="16" t="s">
        <v>94</v>
      </c>
      <c r="BM132" s="236" t="s">
        <v>405</v>
      </c>
    </row>
    <row r="133" s="13" customFormat="1">
      <c r="A133" s="13"/>
      <c r="B133" s="238"/>
      <c r="C133" s="239"/>
      <c r="D133" s="240" t="s">
        <v>152</v>
      </c>
      <c r="E133" s="241" t="s">
        <v>1</v>
      </c>
      <c r="F133" s="242" t="s">
        <v>406</v>
      </c>
      <c r="G133" s="239"/>
      <c r="H133" s="243">
        <v>25</v>
      </c>
      <c r="I133" s="244"/>
      <c r="J133" s="239"/>
      <c r="K133" s="239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152</v>
      </c>
      <c r="AU133" s="249" t="s">
        <v>87</v>
      </c>
      <c r="AV133" s="13" t="s">
        <v>87</v>
      </c>
      <c r="AW133" s="13" t="s">
        <v>31</v>
      </c>
      <c r="AX133" s="13" t="s">
        <v>75</v>
      </c>
      <c r="AY133" s="249" t="s">
        <v>144</v>
      </c>
    </row>
    <row r="134" s="14" customFormat="1">
      <c r="A134" s="14"/>
      <c r="B134" s="250"/>
      <c r="C134" s="251"/>
      <c r="D134" s="240" t="s">
        <v>152</v>
      </c>
      <c r="E134" s="252" t="s">
        <v>1</v>
      </c>
      <c r="F134" s="253" t="s">
        <v>154</v>
      </c>
      <c r="G134" s="251"/>
      <c r="H134" s="254">
        <v>25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152</v>
      </c>
      <c r="AU134" s="260" t="s">
        <v>87</v>
      </c>
      <c r="AV134" s="14" t="s">
        <v>94</v>
      </c>
      <c r="AW134" s="14" t="s">
        <v>31</v>
      </c>
      <c r="AX134" s="14" t="s">
        <v>82</v>
      </c>
      <c r="AY134" s="260" t="s">
        <v>144</v>
      </c>
    </row>
    <row r="135" s="2" customFormat="1" ht="16.5" customHeight="1">
      <c r="A135" s="37"/>
      <c r="B135" s="38"/>
      <c r="C135" s="225" t="s">
        <v>91</v>
      </c>
      <c r="D135" s="225" t="s">
        <v>146</v>
      </c>
      <c r="E135" s="226" t="s">
        <v>163</v>
      </c>
      <c r="F135" s="227" t="s">
        <v>164</v>
      </c>
      <c r="G135" s="228" t="s">
        <v>149</v>
      </c>
      <c r="H135" s="229">
        <v>25</v>
      </c>
      <c r="I135" s="230"/>
      <c r="J135" s="231">
        <f>ROUND(I135*H135,2)</f>
        <v>0</v>
      </c>
      <c r="K135" s="227" t="s">
        <v>150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0.0040000000000000001</v>
      </c>
      <c r="R135" s="234">
        <f>Q135*H135</f>
        <v>0.10000000000000001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94</v>
      </c>
      <c r="AT135" s="236" t="s">
        <v>146</v>
      </c>
      <c r="AU135" s="236" t="s">
        <v>87</v>
      </c>
      <c r="AY135" s="16" t="s">
        <v>144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87</v>
      </c>
      <c r="BK135" s="237">
        <f>ROUND(I135*H135,2)</f>
        <v>0</v>
      </c>
      <c r="BL135" s="16" t="s">
        <v>94</v>
      </c>
      <c r="BM135" s="236" t="s">
        <v>407</v>
      </c>
    </row>
    <row r="136" s="13" customFormat="1">
      <c r="A136" s="13"/>
      <c r="B136" s="238"/>
      <c r="C136" s="239"/>
      <c r="D136" s="240" t="s">
        <v>152</v>
      </c>
      <c r="E136" s="241" t="s">
        <v>1</v>
      </c>
      <c r="F136" s="242" t="s">
        <v>404</v>
      </c>
      <c r="G136" s="239"/>
      <c r="H136" s="243">
        <v>25</v>
      </c>
      <c r="I136" s="244"/>
      <c r="J136" s="239"/>
      <c r="K136" s="239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152</v>
      </c>
      <c r="AU136" s="249" t="s">
        <v>87</v>
      </c>
      <c r="AV136" s="13" t="s">
        <v>87</v>
      </c>
      <c r="AW136" s="13" t="s">
        <v>31</v>
      </c>
      <c r="AX136" s="13" t="s">
        <v>75</v>
      </c>
      <c r="AY136" s="249" t="s">
        <v>144</v>
      </c>
    </row>
    <row r="137" s="14" customFormat="1">
      <c r="A137" s="14"/>
      <c r="B137" s="250"/>
      <c r="C137" s="251"/>
      <c r="D137" s="240" t="s">
        <v>152</v>
      </c>
      <c r="E137" s="252" t="s">
        <v>1</v>
      </c>
      <c r="F137" s="253" t="s">
        <v>154</v>
      </c>
      <c r="G137" s="251"/>
      <c r="H137" s="254">
        <v>25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152</v>
      </c>
      <c r="AU137" s="260" t="s">
        <v>87</v>
      </c>
      <c r="AV137" s="14" t="s">
        <v>94</v>
      </c>
      <c r="AW137" s="14" t="s">
        <v>31</v>
      </c>
      <c r="AX137" s="14" t="s">
        <v>82</v>
      </c>
      <c r="AY137" s="260" t="s">
        <v>144</v>
      </c>
    </row>
    <row r="138" s="12" customFormat="1" ht="22.8" customHeight="1">
      <c r="A138" s="12"/>
      <c r="B138" s="209"/>
      <c r="C138" s="210"/>
      <c r="D138" s="211" t="s">
        <v>74</v>
      </c>
      <c r="E138" s="223" t="s">
        <v>195</v>
      </c>
      <c r="F138" s="223" t="s">
        <v>196</v>
      </c>
      <c r="G138" s="210"/>
      <c r="H138" s="210"/>
      <c r="I138" s="213"/>
      <c r="J138" s="224">
        <f>BK138</f>
        <v>0</v>
      </c>
      <c r="K138" s="210"/>
      <c r="L138" s="215"/>
      <c r="M138" s="216"/>
      <c r="N138" s="217"/>
      <c r="O138" s="217"/>
      <c r="P138" s="218">
        <f>P139</f>
        <v>0</v>
      </c>
      <c r="Q138" s="217"/>
      <c r="R138" s="218">
        <f>R139</f>
        <v>0</v>
      </c>
      <c r="S138" s="217"/>
      <c r="T138" s="219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0" t="s">
        <v>82</v>
      </c>
      <c r="AT138" s="221" t="s">
        <v>74</v>
      </c>
      <c r="AU138" s="221" t="s">
        <v>82</v>
      </c>
      <c r="AY138" s="220" t="s">
        <v>144</v>
      </c>
      <c r="BK138" s="222">
        <f>BK139</f>
        <v>0</v>
      </c>
    </row>
    <row r="139" s="2" customFormat="1" ht="33" customHeight="1">
      <c r="A139" s="37"/>
      <c r="B139" s="38"/>
      <c r="C139" s="225" t="s">
        <v>94</v>
      </c>
      <c r="D139" s="225" t="s">
        <v>146</v>
      </c>
      <c r="E139" s="226" t="s">
        <v>198</v>
      </c>
      <c r="F139" s="227" t="s">
        <v>199</v>
      </c>
      <c r="G139" s="228" t="s">
        <v>181</v>
      </c>
      <c r="H139" s="229">
        <v>0.47399999999999998</v>
      </c>
      <c r="I139" s="230"/>
      <c r="J139" s="231">
        <f>ROUND(I139*H139,2)</f>
        <v>0</v>
      </c>
      <c r="K139" s="227" t="s">
        <v>150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94</v>
      </c>
      <c r="AT139" s="236" t="s">
        <v>146</v>
      </c>
      <c r="AU139" s="236" t="s">
        <v>87</v>
      </c>
      <c r="AY139" s="16" t="s">
        <v>144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87</v>
      </c>
      <c r="BK139" s="237">
        <f>ROUND(I139*H139,2)</f>
        <v>0</v>
      </c>
      <c r="BL139" s="16" t="s">
        <v>94</v>
      </c>
      <c r="BM139" s="236" t="s">
        <v>408</v>
      </c>
    </row>
    <row r="140" s="12" customFormat="1" ht="25.92" customHeight="1">
      <c r="A140" s="12"/>
      <c r="B140" s="209"/>
      <c r="C140" s="210"/>
      <c r="D140" s="211" t="s">
        <v>74</v>
      </c>
      <c r="E140" s="212" t="s">
        <v>201</v>
      </c>
      <c r="F140" s="212" t="s">
        <v>202</v>
      </c>
      <c r="G140" s="210"/>
      <c r="H140" s="210"/>
      <c r="I140" s="213"/>
      <c r="J140" s="214">
        <f>BK140</f>
        <v>0</v>
      </c>
      <c r="K140" s="210"/>
      <c r="L140" s="215"/>
      <c r="M140" s="216"/>
      <c r="N140" s="217"/>
      <c r="O140" s="217"/>
      <c r="P140" s="218">
        <f>P141+P156</f>
        <v>0</v>
      </c>
      <c r="Q140" s="217"/>
      <c r="R140" s="218">
        <f>R141+R156</f>
        <v>1.2072099999999999</v>
      </c>
      <c r="S140" s="217"/>
      <c r="T140" s="219">
        <f>T141+T156</f>
        <v>1.33545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87</v>
      </c>
      <c r="AT140" s="221" t="s">
        <v>74</v>
      </c>
      <c r="AU140" s="221" t="s">
        <v>75</v>
      </c>
      <c r="AY140" s="220" t="s">
        <v>144</v>
      </c>
      <c r="BK140" s="222">
        <f>BK141+BK156</f>
        <v>0</v>
      </c>
    </row>
    <row r="141" s="12" customFormat="1" ht="22.8" customHeight="1">
      <c r="A141" s="12"/>
      <c r="B141" s="209"/>
      <c r="C141" s="210"/>
      <c r="D141" s="211" t="s">
        <v>74</v>
      </c>
      <c r="E141" s="223" t="s">
        <v>334</v>
      </c>
      <c r="F141" s="223" t="s">
        <v>335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SUM(P142:P155)</f>
        <v>0</v>
      </c>
      <c r="Q141" s="217"/>
      <c r="R141" s="218">
        <f>SUM(R142:R155)</f>
        <v>1.0697099999999999</v>
      </c>
      <c r="S141" s="217"/>
      <c r="T141" s="219">
        <f>SUM(T142:T155)</f>
        <v>1.33545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87</v>
      </c>
      <c r="AT141" s="221" t="s">
        <v>74</v>
      </c>
      <c r="AU141" s="221" t="s">
        <v>82</v>
      </c>
      <c r="AY141" s="220" t="s">
        <v>144</v>
      </c>
      <c r="BK141" s="222">
        <f>SUM(BK142:BK155)</f>
        <v>0</v>
      </c>
    </row>
    <row r="142" s="2" customFormat="1" ht="24.15" customHeight="1">
      <c r="A142" s="37"/>
      <c r="B142" s="38"/>
      <c r="C142" s="225" t="s">
        <v>97</v>
      </c>
      <c r="D142" s="225" t="s">
        <v>146</v>
      </c>
      <c r="E142" s="226" t="s">
        <v>409</v>
      </c>
      <c r="F142" s="227" t="s">
        <v>410</v>
      </c>
      <c r="G142" s="228" t="s">
        <v>149</v>
      </c>
      <c r="H142" s="229">
        <v>93</v>
      </c>
      <c r="I142" s="230"/>
      <c r="J142" s="231">
        <f>ROUND(I142*H142,2)</f>
        <v>0</v>
      </c>
      <c r="K142" s="227" t="s">
        <v>150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0.01065</v>
      </c>
      <c r="T142" s="235">
        <f>S142*H142</f>
        <v>0.99044999999999994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208</v>
      </c>
      <c r="AT142" s="236" t="s">
        <v>146</v>
      </c>
      <c r="AU142" s="236" t="s">
        <v>87</v>
      </c>
      <c r="AY142" s="16" t="s">
        <v>144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87</v>
      </c>
      <c r="BK142" s="237">
        <f>ROUND(I142*H142,2)</f>
        <v>0</v>
      </c>
      <c r="BL142" s="16" t="s">
        <v>208</v>
      </c>
      <c r="BM142" s="236" t="s">
        <v>411</v>
      </c>
    </row>
    <row r="143" s="13" customFormat="1">
      <c r="A143" s="13"/>
      <c r="B143" s="238"/>
      <c r="C143" s="239"/>
      <c r="D143" s="240" t="s">
        <v>152</v>
      </c>
      <c r="E143" s="241" t="s">
        <v>1</v>
      </c>
      <c r="F143" s="242" t="s">
        <v>412</v>
      </c>
      <c r="G143" s="239"/>
      <c r="H143" s="243">
        <v>93</v>
      </c>
      <c r="I143" s="244"/>
      <c r="J143" s="239"/>
      <c r="K143" s="239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152</v>
      </c>
      <c r="AU143" s="249" t="s">
        <v>87</v>
      </c>
      <c r="AV143" s="13" t="s">
        <v>87</v>
      </c>
      <c r="AW143" s="13" t="s">
        <v>31</v>
      </c>
      <c r="AX143" s="13" t="s">
        <v>75</v>
      </c>
      <c r="AY143" s="249" t="s">
        <v>144</v>
      </c>
    </row>
    <row r="144" s="14" customFormat="1">
      <c r="A144" s="14"/>
      <c r="B144" s="250"/>
      <c r="C144" s="251"/>
      <c r="D144" s="240" t="s">
        <v>152</v>
      </c>
      <c r="E144" s="252" t="s">
        <v>1</v>
      </c>
      <c r="F144" s="253" t="s">
        <v>154</v>
      </c>
      <c r="G144" s="251"/>
      <c r="H144" s="254">
        <v>93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152</v>
      </c>
      <c r="AU144" s="260" t="s">
        <v>87</v>
      </c>
      <c r="AV144" s="14" t="s">
        <v>94</v>
      </c>
      <c r="AW144" s="14" t="s">
        <v>31</v>
      </c>
      <c r="AX144" s="14" t="s">
        <v>82</v>
      </c>
      <c r="AY144" s="260" t="s">
        <v>144</v>
      </c>
    </row>
    <row r="145" s="2" customFormat="1" ht="24.15" customHeight="1">
      <c r="A145" s="37"/>
      <c r="B145" s="38"/>
      <c r="C145" s="225" t="s">
        <v>100</v>
      </c>
      <c r="D145" s="225" t="s">
        <v>146</v>
      </c>
      <c r="E145" s="226" t="s">
        <v>342</v>
      </c>
      <c r="F145" s="227" t="s">
        <v>343</v>
      </c>
      <c r="G145" s="228" t="s">
        <v>149</v>
      </c>
      <c r="H145" s="229">
        <v>20</v>
      </c>
      <c r="I145" s="230"/>
      <c r="J145" s="231">
        <f>ROUND(I145*H145,2)</f>
        <v>0</v>
      </c>
      <c r="K145" s="227" t="s">
        <v>150</v>
      </c>
      <c r="L145" s="43"/>
      <c r="M145" s="232" t="s">
        <v>1</v>
      </c>
      <c r="N145" s="233" t="s">
        <v>41</v>
      </c>
      <c r="O145" s="90"/>
      <c r="P145" s="234">
        <f>O145*H145</f>
        <v>0</v>
      </c>
      <c r="Q145" s="234">
        <v>0</v>
      </c>
      <c r="R145" s="234">
        <f>Q145*H145</f>
        <v>0</v>
      </c>
      <c r="S145" s="234">
        <v>0.017250000000000001</v>
      </c>
      <c r="T145" s="235">
        <f>S145*H145</f>
        <v>0.34500000000000003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6" t="s">
        <v>208</v>
      </c>
      <c r="AT145" s="236" t="s">
        <v>146</v>
      </c>
      <c r="AU145" s="236" t="s">
        <v>87</v>
      </c>
      <c r="AY145" s="16" t="s">
        <v>144</v>
      </c>
      <c r="BE145" s="237">
        <f>IF(N145="základní",J145,0)</f>
        <v>0</v>
      </c>
      <c r="BF145" s="237">
        <f>IF(N145="snížená",J145,0)</f>
        <v>0</v>
      </c>
      <c r="BG145" s="237">
        <f>IF(N145="zákl. přenesená",J145,0)</f>
        <v>0</v>
      </c>
      <c r="BH145" s="237">
        <f>IF(N145="sníž. přenesená",J145,0)</f>
        <v>0</v>
      </c>
      <c r="BI145" s="237">
        <f>IF(N145="nulová",J145,0)</f>
        <v>0</v>
      </c>
      <c r="BJ145" s="16" t="s">
        <v>87</v>
      </c>
      <c r="BK145" s="237">
        <f>ROUND(I145*H145,2)</f>
        <v>0</v>
      </c>
      <c r="BL145" s="16" t="s">
        <v>208</v>
      </c>
      <c r="BM145" s="236" t="s">
        <v>413</v>
      </c>
    </row>
    <row r="146" s="13" customFormat="1">
      <c r="A146" s="13"/>
      <c r="B146" s="238"/>
      <c r="C146" s="239"/>
      <c r="D146" s="240" t="s">
        <v>152</v>
      </c>
      <c r="E146" s="241" t="s">
        <v>1</v>
      </c>
      <c r="F146" s="242" t="s">
        <v>414</v>
      </c>
      <c r="G146" s="239"/>
      <c r="H146" s="243">
        <v>20</v>
      </c>
      <c r="I146" s="244"/>
      <c r="J146" s="239"/>
      <c r="K146" s="239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152</v>
      </c>
      <c r="AU146" s="249" t="s">
        <v>87</v>
      </c>
      <c r="AV146" s="13" t="s">
        <v>87</v>
      </c>
      <c r="AW146" s="13" t="s">
        <v>31</v>
      </c>
      <c r="AX146" s="13" t="s">
        <v>75</v>
      </c>
      <c r="AY146" s="249" t="s">
        <v>144</v>
      </c>
    </row>
    <row r="147" s="14" customFormat="1">
      <c r="A147" s="14"/>
      <c r="B147" s="250"/>
      <c r="C147" s="251"/>
      <c r="D147" s="240" t="s">
        <v>152</v>
      </c>
      <c r="E147" s="252" t="s">
        <v>1</v>
      </c>
      <c r="F147" s="253" t="s">
        <v>154</v>
      </c>
      <c r="G147" s="251"/>
      <c r="H147" s="254">
        <v>20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152</v>
      </c>
      <c r="AU147" s="260" t="s">
        <v>87</v>
      </c>
      <c r="AV147" s="14" t="s">
        <v>94</v>
      </c>
      <c r="AW147" s="14" t="s">
        <v>31</v>
      </c>
      <c r="AX147" s="14" t="s">
        <v>82</v>
      </c>
      <c r="AY147" s="260" t="s">
        <v>144</v>
      </c>
    </row>
    <row r="148" s="2" customFormat="1" ht="16.5" customHeight="1">
      <c r="A148" s="37"/>
      <c r="B148" s="38"/>
      <c r="C148" s="225" t="s">
        <v>178</v>
      </c>
      <c r="D148" s="225" t="s">
        <v>146</v>
      </c>
      <c r="E148" s="226" t="s">
        <v>336</v>
      </c>
      <c r="F148" s="227" t="s">
        <v>337</v>
      </c>
      <c r="G148" s="228" t="s">
        <v>149</v>
      </c>
      <c r="H148" s="229">
        <v>20</v>
      </c>
      <c r="I148" s="230"/>
      <c r="J148" s="231">
        <f>ROUND(I148*H148,2)</f>
        <v>0</v>
      </c>
      <c r="K148" s="227" t="s">
        <v>150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0.00010000000000000001</v>
      </c>
      <c r="R148" s="234">
        <f>Q148*H148</f>
        <v>0.002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208</v>
      </c>
      <c r="AT148" s="236" t="s">
        <v>146</v>
      </c>
      <c r="AU148" s="236" t="s">
        <v>87</v>
      </c>
      <c r="AY148" s="16" t="s">
        <v>144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87</v>
      </c>
      <c r="BK148" s="237">
        <f>ROUND(I148*H148,2)</f>
        <v>0</v>
      </c>
      <c r="BL148" s="16" t="s">
        <v>208</v>
      </c>
      <c r="BM148" s="236" t="s">
        <v>415</v>
      </c>
    </row>
    <row r="149" s="2" customFormat="1" ht="21.75" customHeight="1">
      <c r="A149" s="37"/>
      <c r="B149" s="38"/>
      <c r="C149" s="225" t="s">
        <v>183</v>
      </c>
      <c r="D149" s="225" t="s">
        <v>146</v>
      </c>
      <c r="E149" s="226" t="s">
        <v>339</v>
      </c>
      <c r="F149" s="227" t="s">
        <v>340</v>
      </c>
      <c r="G149" s="228" t="s">
        <v>149</v>
      </c>
      <c r="H149" s="229">
        <v>20</v>
      </c>
      <c r="I149" s="230"/>
      <c r="J149" s="231">
        <f>ROUND(I149*H149,2)</f>
        <v>0</v>
      </c>
      <c r="K149" s="227" t="s">
        <v>150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0.00069999999999999999</v>
      </c>
      <c r="R149" s="234">
        <f>Q149*H149</f>
        <v>0.014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208</v>
      </c>
      <c r="AT149" s="236" t="s">
        <v>146</v>
      </c>
      <c r="AU149" s="236" t="s">
        <v>87</v>
      </c>
      <c r="AY149" s="16" t="s">
        <v>144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87</v>
      </c>
      <c r="BK149" s="237">
        <f>ROUND(I149*H149,2)</f>
        <v>0</v>
      </c>
      <c r="BL149" s="16" t="s">
        <v>208</v>
      </c>
      <c r="BM149" s="236" t="s">
        <v>416</v>
      </c>
    </row>
    <row r="150" s="2" customFormat="1" ht="33" customHeight="1">
      <c r="A150" s="37"/>
      <c r="B150" s="38"/>
      <c r="C150" s="225" t="s">
        <v>166</v>
      </c>
      <c r="D150" s="225" t="s">
        <v>146</v>
      </c>
      <c r="E150" s="226" t="s">
        <v>346</v>
      </c>
      <c r="F150" s="227" t="s">
        <v>347</v>
      </c>
      <c r="G150" s="228" t="s">
        <v>149</v>
      </c>
      <c r="H150" s="229">
        <v>20</v>
      </c>
      <c r="I150" s="230"/>
      <c r="J150" s="231">
        <f>ROUND(I150*H150,2)</f>
        <v>0</v>
      </c>
      <c r="K150" s="227" t="s">
        <v>150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0.01423</v>
      </c>
      <c r="R150" s="234">
        <f>Q150*H150</f>
        <v>0.28459999999999996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208</v>
      </c>
      <c r="AT150" s="236" t="s">
        <v>146</v>
      </c>
      <c r="AU150" s="236" t="s">
        <v>87</v>
      </c>
      <c r="AY150" s="16" t="s">
        <v>144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87</v>
      </c>
      <c r="BK150" s="237">
        <f>ROUND(I150*H150,2)</f>
        <v>0</v>
      </c>
      <c r="BL150" s="16" t="s">
        <v>208</v>
      </c>
      <c r="BM150" s="236" t="s">
        <v>417</v>
      </c>
    </row>
    <row r="151" s="13" customFormat="1">
      <c r="A151" s="13"/>
      <c r="B151" s="238"/>
      <c r="C151" s="239"/>
      <c r="D151" s="240" t="s">
        <v>152</v>
      </c>
      <c r="E151" s="241" t="s">
        <v>1</v>
      </c>
      <c r="F151" s="242" t="s">
        <v>414</v>
      </c>
      <c r="G151" s="239"/>
      <c r="H151" s="243">
        <v>20</v>
      </c>
      <c r="I151" s="244"/>
      <c r="J151" s="239"/>
      <c r="K151" s="239"/>
      <c r="L151" s="245"/>
      <c r="M151" s="246"/>
      <c r="N151" s="247"/>
      <c r="O151" s="247"/>
      <c r="P151" s="247"/>
      <c r="Q151" s="247"/>
      <c r="R151" s="247"/>
      <c r="S151" s="247"/>
      <c r="T151" s="24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9" t="s">
        <v>152</v>
      </c>
      <c r="AU151" s="249" t="s">
        <v>87</v>
      </c>
      <c r="AV151" s="13" t="s">
        <v>87</v>
      </c>
      <c r="AW151" s="13" t="s">
        <v>31</v>
      </c>
      <c r="AX151" s="13" t="s">
        <v>75</v>
      </c>
      <c r="AY151" s="249" t="s">
        <v>144</v>
      </c>
    </row>
    <row r="152" s="14" customFormat="1">
      <c r="A152" s="14"/>
      <c r="B152" s="250"/>
      <c r="C152" s="251"/>
      <c r="D152" s="240" t="s">
        <v>152</v>
      </c>
      <c r="E152" s="252" t="s">
        <v>1</v>
      </c>
      <c r="F152" s="253" t="s">
        <v>154</v>
      </c>
      <c r="G152" s="251"/>
      <c r="H152" s="254">
        <v>20</v>
      </c>
      <c r="I152" s="255"/>
      <c r="J152" s="251"/>
      <c r="K152" s="251"/>
      <c r="L152" s="256"/>
      <c r="M152" s="257"/>
      <c r="N152" s="258"/>
      <c r="O152" s="258"/>
      <c r="P152" s="258"/>
      <c r="Q152" s="258"/>
      <c r="R152" s="258"/>
      <c r="S152" s="258"/>
      <c r="T152" s="25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0" t="s">
        <v>152</v>
      </c>
      <c r="AU152" s="260" t="s">
        <v>87</v>
      </c>
      <c r="AV152" s="14" t="s">
        <v>94</v>
      </c>
      <c r="AW152" s="14" t="s">
        <v>31</v>
      </c>
      <c r="AX152" s="14" t="s">
        <v>82</v>
      </c>
      <c r="AY152" s="260" t="s">
        <v>144</v>
      </c>
    </row>
    <row r="153" s="2" customFormat="1" ht="33" customHeight="1">
      <c r="A153" s="37"/>
      <c r="B153" s="38"/>
      <c r="C153" s="225" t="s">
        <v>191</v>
      </c>
      <c r="D153" s="225" t="s">
        <v>146</v>
      </c>
      <c r="E153" s="226" t="s">
        <v>418</v>
      </c>
      <c r="F153" s="227" t="s">
        <v>419</v>
      </c>
      <c r="G153" s="228" t="s">
        <v>149</v>
      </c>
      <c r="H153" s="229">
        <v>93</v>
      </c>
      <c r="I153" s="230"/>
      <c r="J153" s="231">
        <f>ROUND(I153*H153,2)</f>
        <v>0</v>
      </c>
      <c r="K153" s="227" t="s">
        <v>150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0.0070499999999999998</v>
      </c>
      <c r="R153" s="234">
        <f>Q153*H153</f>
        <v>0.65564999999999996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208</v>
      </c>
      <c r="AT153" s="236" t="s">
        <v>146</v>
      </c>
      <c r="AU153" s="236" t="s">
        <v>87</v>
      </c>
      <c r="AY153" s="16" t="s">
        <v>144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87</v>
      </c>
      <c r="BK153" s="237">
        <f>ROUND(I153*H153,2)</f>
        <v>0</v>
      </c>
      <c r="BL153" s="16" t="s">
        <v>208</v>
      </c>
      <c r="BM153" s="236" t="s">
        <v>420</v>
      </c>
    </row>
    <row r="154" s="2" customFormat="1" ht="49.05" customHeight="1">
      <c r="A154" s="37"/>
      <c r="B154" s="38"/>
      <c r="C154" s="261" t="s">
        <v>197</v>
      </c>
      <c r="D154" s="261" t="s">
        <v>222</v>
      </c>
      <c r="E154" s="262" t="s">
        <v>421</v>
      </c>
      <c r="F154" s="263" t="s">
        <v>422</v>
      </c>
      <c r="G154" s="264" t="s">
        <v>219</v>
      </c>
      <c r="H154" s="265">
        <v>93</v>
      </c>
      <c r="I154" s="266"/>
      <c r="J154" s="267">
        <f>ROUND(I154*H154,2)</f>
        <v>0</v>
      </c>
      <c r="K154" s="263" t="s">
        <v>150</v>
      </c>
      <c r="L154" s="268"/>
      <c r="M154" s="269" t="s">
        <v>1</v>
      </c>
      <c r="N154" s="270" t="s">
        <v>41</v>
      </c>
      <c r="O154" s="90"/>
      <c r="P154" s="234">
        <f>O154*H154</f>
        <v>0</v>
      </c>
      <c r="Q154" s="234">
        <v>0.00122</v>
      </c>
      <c r="R154" s="234">
        <f>Q154*H154</f>
        <v>0.11345999999999999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225</v>
      </c>
      <c r="AT154" s="236" t="s">
        <v>222</v>
      </c>
      <c r="AU154" s="236" t="s">
        <v>87</v>
      </c>
      <c r="AY154" s="16" t="s">
        <v>144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87</v>
      </c>
      <c r="BK154" s="237">
        <f>ROUND(I154*H154,2)</f>
        <v>0</v>
      </c>
      <c r="BL154" s="16" t="s">
        <v>208</v>
      </c>
      <c r="BM154" s="236" t="s">
        <v>423</v>
      </c>
    </row>
    <row r="155" s="2" customFormat="1" ht="33" customHeight="1">
      <c r="A155" s="37"/>
      <c r="B155" s="38"/>
      <c r="C155" s="225" t="s">
        <v>8</v>
      </c>
      <c r="D155" s="225" t="s">
        <v>146</v>
      </c>
      <c r="E155" s="226" t="s">
        <v>350</v>
      </c>
      <c r="F155" s="227" t="s">
        <v>351</v>
      </c>
      <c r="G155" s="228" t="s">
        <v>229</v>
      </c>
      <c r="H155" s="271"/>
      <c r="I155" s="230"/>
      <c r="J155" s="231">
        <f>ROUND(I155*H155,2)</f>
        <v>0</v>
      </c>
      <c r="K155" s="227" t="s">
        <v>150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208</v>
      </c>
      <c r="AT155" s="236" t="s">
        <v>146</v>
      </c>
      <c r="AU155" s="236" t="s">
        <v>87</v>
      </c>
      <c r="AY155" s="16" t="s">
        <v>144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87</v>
      </c>
      <c r="BK155" s="237">
        <f>ROUND(I155*H155,2)</f>
        <v>0</v>
      </c>
      <c r="BL155" s="16" t="s">
        <v>208</v>
      </c>
      <c r="BM155" s="236" t="s">
        <v>424</v>
      </c>
    </row>
    <row r="156" s="12" customFormat="1" ht="22.8" customHeight="1">
      <c r="A156" s="12"/>
      <c r="B156" s="209"/>
      <c r="C156" s="210"/>
      <c r="D156" s="211" t="s">
        <v>74</v>
      </c>
      <c r="E156" s="223" t="s">
        <v>258</v>
      </c>
      <c r="F156" s="223" t="s">
        <v>259</v>
      </c>
      <c r="G156" s="210"/>
      <c r="H156" s="210"/>
      <c r="I156" s="213"/>
      <c r="J156" s="224">
        <f>BK156</f>
        <v>0</v>
      </c>
      <c r="K156" s="210"/>
      <c r="L156" s="215"/>
      <c r="M156" s="216"/>
      <c r="N156" s="217"/>
      <c r="O156" s="217"/>
      <c r="P156" s="218">
        <f>SUM(P157:P162)</f>
        <v>0</v>
      </c>
      <c r="Q156" s="217"/>
      <c r="R156" s="218">
        <f>SUM(R157:R162)</f>
        <v>0.13750000000000001</v>
      </c>
      <c r="S156" s="217"/>
      <c r="T156" s="219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0" t="s">
        <v>87</v>
      </c>
      <c r="AT156" s="221" t="s">
        <v>74</v>
      </c>
      <c r="AU156" s="221" t="s">
        <v>82</v>
      </c>
      <c r="AY156" s="220" t="s">
        <v>144</v>
      </c>
      <c r="BK156" s="222">
        <f>SUM(BK157:BK162)</f>
        <v>0</v>
      </c>
    </row>
    <row r="157" s="2" customFormat="1" ht="24.15" customHeight="1">
      <c r="A157" s="37"/>
      <c r="B157" s="38"/>
      <c r="C157" s="225" t="s">
        <v>211</v>
      </c>
      <c r="D157" s="225" t="s">
        <v>146</v>
      </c>
      <c r="E157" s="226" t="s">
        <v>261</v>
      </c>
      <c r="F157" s="227" t="s">
        <v>262</v>
      </c>
      <c r="G157" s="228" t="s">
        <v>149</v>
      </c>
      <c r="H157" s="229">
        <v>275</v>
      </c>
      <c r="I157" s="230"/>
      <c r="J157" s="231">
        <f>ROUND(I157*H157,2)</f>
        <v>0</v>
      </c>
      <c r="K157" s="227" t="s">
        <v>150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0.00021000000000000001</v>
      </c>
      <c r="R157" s="234">
        <f>Q157*H157</f>
        <v>0.057750000000000003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208</v>
      </c>
      <c r="AT157" s="236" t="s">
        <v>146</v>
      </c>
      <c r="AU157" s="236" t="s">
        <v>87</v>
      </c>
      <c r="AY157" s="16" t="s">
        <v>144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87</v>
      </c>
      <c r="BK157" s="237">
        <f>ROUND(I157*H157,2)</f>
        <v>0</v>
      </c>
      <c r="BL157" s="16" t="s">
        <v>208</v>
      </c>
      <c r="BM157" s="236" t="s">
        <v>425</v>
      </c>
    </row>
    <row r="158" s="13" customFormat="1">
      <c r="A158" s="13"/>
      <c r="B158" s="238"/>
      <c r="C158" s="239"/>
      <c r="D158" s="240" t="s">
        <v>152</v>
      </c>
      <c r="E158" s="241" t="s">
        <v>1</v>
      </c>
      <c r="F158" s="242" t="s">
        <v>426</v>
      </c>
      <c r="G158" s="239"/>
      <c r="H158" s="243">
        <v>275</v>
      </c>
      <c r="I158" s="244"/>
      <c r="J158" s="239"/>
      <c r="K158" s="239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152</v>
      </c>
      <c r="AU158" s="249" t="s">
        <v>87</v>
      </c>
      <c r="AV158" s="13" t="s">
        <v>87</v>
      </c>
      <c r="AW158" s="13" t="s">
        <v>31</v>
      </c>
      <c r="AX158" s="13" t="s">
        <v>75</v>
      </c>
      <c r="AY158" s="249" t="s">
        <v>144</v>
      </c>
    </row>
    <row r="159" s="14" customFormat="1">
      <c r="A159" s="14"/>
      <c r="B159" s="250"/>
      <c r="C159" s="251"/>
      <c r="D159" s="240" t="s">
        <v>152</v>
      </c>
      <c r="E159" s="252" t="s">
        <v>1</v>
      </c>
      <c r="F159" s="253" t="s">
        <v>154</v>
      </c>
      <c r="G159" s="251"/>
      <c r="H159" s="254">
        <v>275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152</v>
      </c>
      <c r="AU159" s="260" t="s">
        <v>87</v>
      </c>
      <c r="AV159" s="14" t="s">
        <v>94</v>
      </c>
      <c r="AW159" s="14" t="s">
        <v>31</v>
      </c>
      <c r="AX159" s="14" t="s">
        <v>82</v>
      </c>
      <c r="AY159" s="260" t="s">
        <v>144</v>
      </c>
    </row>
    <row r="160" s="2" customFormat="1" ht="24.15" customHeight="1">
      <c r="A160" s="37"/>
      <c r="B160" s="38"/>
      <c r="C160" s="225" t="s">
        <v>216</v>
      </c>
      <c r="D160" s="225" t="s">
        <v>146</v>
      </c>
      <c r="E160" s="226" t="s">
        <v>266</v>
      </c>
      <c r="F160" s="227" t="s">
        <v>267</v>
      </c>
      <c r="G160" s="228" t="s">
        <v>149</v>
      </c>
      <c r="H160" s="229">
        <v>275</v>
      </c>
      <c r="I160" s="230"/>
      <c r="J160" s="231">
        <f>ROUND(I160*H160,2)</f>
        <v>0</v>
      </c>
      <c r="K160" s="227" t="s">
        <v>150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0.00029</v>
      </c>
      <c r="R160" s="234">
        <f>Q160*H160</f>
        <v>0.079750000000000001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208</v>
      </c>
      <c r="AT160" s="236" t="s">
        <v>146</v>
      </c>
      <c r="AU160" s="236" t="s">
        <v>87</v>
      </c>
      <c r="AY160" s="16" t="s">
        <v>144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87</v>
      </c>
      <c r="BK160" s="237">
        <f>ROUND(I160*H160,2)</f>
        <v>0</v>
      </c>
      <c r="BL160" s="16" t="s">
        <v>208</v>
      </c>
      <c r="BM160" s="236" t="s">
        <v>427</v>
      </c>
    </row>
    <row r="161" s="13" customFormat="1">
      <c r="A161" s="13"/>
      <c r="B161" s="238"/>
      <c r="C161" s="239"/>
      <c r="D161" s="240" t="s">
        <v>152</v>
      </c>
      <c r="E161" s="241" t="s">
        <v>1</v>
      </c>
      <c r="F161" s="242" t="s">
        <v>428</v>
      </c>
      <c r="G161" s="239"/>
      <c r="H161" s="243">
        <v>275</v>
      </c>
      <c r="I161" s="244"/>
      <c r="J161" s="239"/>
      <c r="K161" s="239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152</v>
      </c>
      <c r="AU161" s="249" t="s">
        <v>87</v>
      </c>
      <c r="AV161" s="13" t="s">
        <v>87</v>
      </c>
      <c r="AW161" s="13" t="s">
        <v>31</v>
      </c>
      <c r="AX161" s="13" t="s">
        <v>75</v>
      </c>
      <c r="AY161" s="249" t="s">
        <v>144</v>
      </c>
    </row>
    <row r="162" s="14" customFormat="1">
      <c r="A162" s="14"/>
      <c r="B162" s="250"/>
      <c r="C162" s="251"/>
      <c r="D162" s="240" t="s">
        <v>152</v>
      </c>
      <c r="E162" s="252" t="s">
        <v>1</v>
      </c>
      <c r="F162" s="253" t="s">
        <v>154</v>
      </c>
      <c r="G162" s="251"/>
      <c r="H162" s="254">
        <v>275</v>
      </c>
      <c r="I162" s="255"/>
      <c r="J162" s="251"/>
      <c r="K162" s="251"/>
      <c r="L162" s="256"/>
      <c r="M162" s="272"/>
      <c r="N162" s="273"/>
      <c r="O162" s="273"/>
      <c r="P162" s="273"/>
      <c r="Q162" s="273"/>
      <c r="R162" s="273"/>
      <c r="S162" s="273"/>
      <c r="T162" s="27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152</v>
      </c>
      <c r="AU162" s="260" t="s">
        <v>87</v>
      </c>
      <c r="AV162" s="14" t="s">
        <v>94</v>
      </c>
      <c r="AW162" s="14" t="s">
        <v>31</v>
      </c>
      <c r="AX162" s="14" t="s">
        <v>82</v>
      </c>
      <c r="AY162" s="260" t="s">
        <v>144</v>
      </c>
    </row>
    <row r="163" s="2" customFormat="1" ht="6.96" customHeight="1">
      <c r="A163" s="37"/>
      <c r="B163" s="65"/>
      <c r="C163" s="66"/>
      <c r="D163" s="66"/>
      <c r="E163" s="66"/>
      <c r="F163" s="66"/>
      <c r="G163" s="66"/>
      <c r="H163" s="66"/>
      <c r="I163" s="66"/>
      <c r="J163" s="66"/>
      <c r="K163" s="66"/>
      <c r="L163" s="43"/>
      <c r="M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</row>
  </sheetData>
  <sheetProtection sheet="1" autoFilter="0" formatColumns="0" formatRows="0" objects="1" scenarios="1" spinCount="100000" saltValue="lVg2uCdR8b+CQj/7QxIoIL5C3YTCOjI4FsE5iTlqhqar7PJYzBSASqAGY7OTo4Ofy0kCPLPovu1kVMc3hYBM7Q==" hashValue="JY44nWXGVdjiT/IIVAFrbKYu6yqNLddTl0O8GkRMlcvETfKKYb+9/Dw8Y8taTKA+vzWCxdTpqkzyNLlZBseblQ==" algorithmName="SHA-512" password="CC35"/>
  <autoFilter ref="C125:K16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102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1" customFormat="1" ht="12" customHeight="1">
      <c r="B8" s="19"/>
      <c r="D8" s="149" t="s">
        <v>110</v>
      </c>
      <c r="L8" s="19"/>
    </row>
    <row r="9" s="2" customFormat="1" ht="16.5" customHeight="1">
      <c r="A9" s="37"/>
      <c r="B9" s="43"/>
      <c r="C9" s="37"/>
      <c r="D9" s="37"/>
      <c r="E9" s="150" t="s">
        <v>111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9" t="s">
        <v>112</v>
      </c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43"/>
      <c r="C11" s="37"/>
      <c r="D11" s="37"/>
      <c r="E11" s="151" t="s">
        <v>429</v>
      </c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43"/>
      <c r="C12" s="37"/>
      <c r="D12" s="37"/>
      <c r="E12" s="37"/>
      <c r="F12" s="37"/>
      <c r="G12" s="37"/>
      <c r="H12" s="37"/>
      <c r="I12" s="37"/>
      <c r="J12" s="37"/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43"/>
      <c r="C13" s="37"/>
      <c r="D13" s="149" t="s">
        <v>18</v>
      </c>
      <c r="E13" s="37"/>
      <c r="F13" s="140" t="s">
        <v>1</v>
      </c>
      <c r="G13" s="37"/>
      <c r="H13" s="37"/>
      <c r="I13" s="149" t="s">
        <v>19</v>
      </c>
      <c r="J13" s="140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20</v>
      </c>
      <c r="E14" s="37"/>
      <c r="F14" s="140" t="s">
        <v>21</v>
      </c>
      <c r="G14" s="37"/>
      <c r="H14" s="37"/>
      <c r="I14" s="149" t="s">
        <v>22</v>
      </c>
      <c r="J14" s="152" t="str">
        <f>'Rekapitulace stavby'!AN8</f>
        <v>28. 2. 2025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43"/>
      <c r="C15" s="37"/>
      <c r="D15" s="37"/>
      <c r="E15" s="37"/>
      <c r="F15" s="37"/>
      <c r="G15" s="37"/>
      <c r="H15" s="37"/>
      <c r="I15" s="37"/>
      <c r="J15" s="37"/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43"/>
      <c r="C16" s="37"/>
      <c r="D16" s="149" t="s">
        <v>24</v>
      </c>
      <c r="E16" s="37"/>
      <c r="F16" s="37"/>
      <c r="G16" s="37"/>
      <c r="H16" s="37"/>
      <c r="I16" s="149" t="s">
        <v>25</v>
      </c>
      <c r="J16" s="140" t="str">
        <f>IF('Rekapitulace stavby'!AN10="","",'Rekapitulace stavby'!AN10)</f>
        <v/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43"/>
      <c r="C17" s="37"/>
      <c r="D17" s="37"/>
      <c r="E17" s="140" t="str">
        <f>IF('Rekapitulace stavby'!E11="","",'Rekapitulace stavby'!E11)</f>
        <v xml:space="preserve"> </v>
      </c>
      <c r="F17" s="37"/>
      <c r="G17" s="37"/>
      <c r="H17" s="37"/>
      <c r="I17" s="149" t="s">
        <v>27</v>
      </c>
      <c r="J17" s="140" t="str">
        <f>IF('Rekapitulace stavby'!AN11="","",'Rekapitulace stavby'!AN11)</f>
        <v/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43"/>
      <c r="C18" s="37"/>
      <c r="D18" s="37"/>
      <c r="E18" s="37"/>
      <c r="F18" s="37"/>
      <c r="G18" s="37"/>
      <c r="H18" s="37"/>
      <c r="I18" s="37"/>
      <c r="J18" s="37"/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43"/>
      <c r="C19" s="37"/>
      <c r="D19" s="149" t="s">
        <v>28</v>
      </c>
      <c r="E19" s="37"/>
      <c r="F19" s="37"/>
      <c r="G19" s="37"/>
      <c r="H19" s="37"/>
      <c r="I19" s="149" t="s">
        <v>25</v>
      </c>
      <c r="J19" s="32" t="str">
        <f>'Rekapitulace stavby'!AN13</f>
        <v>Vyplň údaj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43"/>
      <c r="C20" s="37"/>
      <c r="D20" s="37"/>
      <c r="E20" s="32" t="str">
        <f>'Rekapitulace stavby'!E14</f>
        <v>Vyplň údaj</v>
      </c>
      <c r="F20" s="140"/>
      <c r="G20" s="140"/>
      <c r="H20" s="140"/>
      <c r="I20" s="149" t="s">
        <v>27</v>
      </c>
      <c r="J20" s="32" t="str">
        <f>'Rekapitulace stavby'!AN14</f>
        <v>Vyplň údaj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43"/>
      <c r="C21" s="37"/>
      <c r="D21" s="37"/>
      <c r="E21" s="37"/>
      <c r="F21" s="37"/>
      <c r="G21" s="37"/>
      <c r="H21" s="37"/>
      <c r="I21" s="37"/>
      <c r="J21" s="37"/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43"/>
      <c r="C22" s="37"/>
      <c r="D22" s="149" t="s">
        <v>30</v>
      </c>
      <c r="E22" s="37"/>
      <c r="F22" s="37"/>
      <c r="G22" s="37"/>
      <c r="H22" s="37"/>
      <c r="I22" s="149" t="s">
        <v>25</v>
      </c>
      <c r="J22" s="140" t="str">
        <f>IF('Rekapitulace stavby'!AN16="","",'Rekapitulace stavby'!AN16)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43"/>
      <c r="C23" s="37"/>
      <c r="D23" s="37"/>
      <c r="E23" s="140" t="str">
        <f>IF('Rekapitulace stavby'!E17="","",'Rekapitulace stavby'!E17)</f>
        <v xml:space="preserve"> </v>
      </c>
      <c r="F23" s="37"/>
      <c r="G23" s="37"/>
      <c r="H23" s="37"/>
      <c r="I23" s="149" t="s">
        <v>27</v>
      </c>
      <c r="J23" s="140" t="str">
        <f>IF('Rekapitulace stavby'!AN17="","",'Rekapitulace stavby'!AN17)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43"/>
      <c r="C24" s="37"/>
      <c r="D24" s="37"/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43"/>
      <c r="C25" s="37"/>
      <c r="D25" s="149" t="s">
        <v>32</v>
      </c>
      <c r="E25" s="37"/>
      <c r="F25" s="37"/>
      <c r="G25" s="37"/>
      <c r="H25" s="37"/>
      <c r="I25" s="149" t="s">
        <v>25</v>
      </c>
      <c r="J25" s="140" t="str">
        <f>IF('Rekapitulace stavby'!AN19="","",'Rekapitulace stavby'!AN19)</f>
        <v/>
      </c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43"/>
      <c r="C26" s="37"/>
      <c r="D26" s="37"/>
      <c r="E26" s="140" t="str">
        <f>IF('Rekapitulace stavby'!E20="","",'Rekapitulace stavby'!E20)</f>
        <v xml:space="preserve"> </v>
      </c>
      <c r="F26" s="37"/>
      <c r="G26" s="37"/>
      <c r="H26" s="37"/>
      <c r="I26" s="149" t="s">
        <v>27</v>
      </c>
      <c r="J26" s="140" t="str">
        <f>IF('Rekapitulace stavby'!AN20="","",'Rekapitulace stavby'!AN20)</f>
        <v/>
      </c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37"/>
      <c r="E27" s="37"/>
      <c r="F27" s="37"/>
      <c r="G27" s="37"/>
      <c r="H27" s="37"/>
      <c r="I27" s="37"/>
      <c r="J27" s="37"/>
      <c r="K27" s="37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43"/>
      <c r="C28" s="37"/>
      <c r="D28" s="149" t="s">
        <v>33</v>
      </c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53"/>
      <c r="B29" s="154"/>
      <c r="C29" s="153"/>
      <c r="D29" s="153"/>
      <c r="E29" s="155" t="s">
        <v>1</v>
      </c>
      <c r="F29" s="155"/>
      <c r="G29" s="155"/>
      <c r="H29" s="155"/>
      <c r="I29" s="153"/>
      <c r="J29" s="153"/>
      <c r="K29" s="153"/>
      <c r="L29" s="156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</row>
    <row r="30" s="2" customFormat="1" ht="6.96" customHeight="1">
      <c r="A30" s="37"/>
      <c r="B30" s="43"/>
      <c r="C30" s="37"/>
      <c r="D30" s="37"/>
      <c r="E30" s="37"/>
      <c r="F30" s="37"/>
      <c r="G30" s="37"/>
      <c r="H30" s="37"/>
      <c r="I30" s="37"/>
      <c r="J30" s="37"/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43"/>
      <c r="C32" s="37"/>
      <c r="D32" s="158" t="s">
        <v>35</v>
      </c>
      <c r="E32" s="37"/>
      <c r="F32" s="37"/>
      <c r="G32" s="37"/>
      <c r="H32" s="37"/>
      <c r="I32" s="37"/>
      <c r="J32" s="159">
        <f>ROUND(J127,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43"/>
      <c r="C33" s="37"/>
      <c r="D33" s="157"/>
      <c r="E33" s="157"/>
      <c r="F33" s="157"/>
      <c r="G33" s="157"/>
      <c r="H33" s="157"/>
      <c r="I33" s="157"/>
      <c r="J33" s="157"/>
      <c r="K33" s="15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37"/>
      <c r="F34" s="160" t="s">
        <v>37</v>
      </c>
      <c r="G34" s="37"/>
      <c r="H34" s="37"/>
      <c r="I34" s="160" t="s">
        <v>36</v>
      </c>
      <c r="J34" s="160" t="s">
        <v>38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43"/>
      <c r="C35" s="37"/>
      <c r="D35" s="161" t="s">
        <v>39</v>
      </c>
      <c r="E35" s="149" t="s">
        <v>40</v>
      </c>
      <c r="F35" s="162">
        <f>ROUND((SUM(BE127:BE143)),  2)</f>
        <v>0</v>
      </c>
      <c r="G35" s="37"/>
      <c r="H35" s="37"/>
      <c r="I35" s="163">
        <v>0.20999999999999999</v>
      </c>
      <c r="J35" s="162">
        <f>ROUND(((SUM(BE127:BE143))*I35),  2)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43"/>
      <c r="C36" s="37"/>
      <c r="D36" s="37"/>
      <c r="E36" s="149" t="s">
        <v>41</v>
      </c>
      <c r="F36" s="162">
        <f>ROUND((SUM(BF127:BF143)),  2)</f>
        <v>0</v>
      </c>
      <c r="G36" s="37"/>
      <c r="H36" s="37"/>
      <c r="I36" s="163">
        <v>0.12</v>
      </c>
      <c r="J36" s="162">
        <f>ROUND(((SUM(BF127:BF143))*I36),  2)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42</v>
      </c>
      <c r="F37" s="162">
        <f>ROUND((SUM(BG127:BG143)),  2)</f>
        <v>0</v>
      </c>
      <c r="G37" s="37"/>
      <c r="H37" s="37"/>
      <c r="I37" s="163">
        <v>0.20999999999999999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149" t="s">
        <v>43</v>
      </c>
      <c r="F38" s="162">
        <f>ROUND((SUM(BH127:BH143)),  2)</f>
        <v>0</v>
      </c>
      <c r="G38" s="37"/>
      <c r="H38" s="37"/>
      <c r="I38" s="163">
        <v>0.12</v>
      </c>
      <c r="J38" s="162">
        <f>0</f>
        <v>0</v>
      </c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43"/>
      <c r="C39" s="37"/>
      <c r="D39" s="37"/>
      <c r="E39" s="149" t="s">
        <v>44</v>
      </c>
      <c r="F39" s="162">
        <f>ROUND((SUM(BI127:BI143)),  2)</f>
        <v>0</v>
      </c>
      <c r="G39" s="37"/>
      <c r="H39" s="37"/>
      <c r="I39" s="163">
        <v>0</v>
      </c>
      <c r="J39" s="162">
        <f>0</f>
        <v>0</v>
      </c>
      <c r="K39" s="3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43"/>
      <c r="C41" s="164"/>
      <c r="D41" s="165" t="s">
        <v>45</v>
      </c>
      <c r="E41" s="166"/>
      <c r="F41" s="166"/>
      <c r="G41" s="167" t="s">
        <v>46</v>
      </c>
      <c r="H41" s="168" t="s">
        <v>47</v>
      </c>
      <c r="I41" s="166"/>
      <c r="J41" s="169">
        <f>SUM(J32:J39)</f>
        <v>0</v>
      </c>
      <c r="K41" s="170"/>
      <c r="L41" s="62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43"/>
      <c r="C42" s="37"/>
      <c r="D42" s="37"/>
      <c r="E42" s="37"/>
      <c r="F42" s="37"/>
      <c r="G42" s="37"/>
      <c r="H42" s="37"/>
      <c r="I42" s="37"/>
      <c r="J42" s="37"/>
      <c r="K42" s="37"/>
      <c r="L42" s="62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0"/>
      <c r="C86" s="31" t="s">
        <v>110</v>
      </c>
      <c r="D86" s="21"/>
      <c r="E86" s="21"/>
      <c r="F86" s="21"/>
      <c r="G86" s="21"/>
      <c r="H86" s="21"/>
      <c r="I86" s="21"/>
      <c r="J86" s="21"/>
      <c r="K86" s="21"/>
      <c r="L86" s="19"/>
    </row>
    <row r="87" s="2" customFormat="1" ht="16.5" customHeight="1">
      <c r="A87" s="37"/>
      <c r="B87" s="38"/>
      <c r="C87" s="39"/>
      <c r="D87" s="39"/>
      <c r="E87" s="182" t="s">
        <v>111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112</v>
      </c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9"/>
      <c r="D89" s="39"/>
      <c r="E89" s="75" t="str">
        <f>E11</f>
        <v>6 - Ostaatní práce a dodávky</v>
      </c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9"/>
      <c r="E91" s="39"/>
      <c r="F91" s="26" t="str">
        <f>F14</f>
        <v>LESNÍ 619, 289 23 MILOVICE</v>
      </c>
      <c r="G91" s="39"/>
      <c r="H91" s="39"/>
      <c r="I91" s="31" t="s">
        <v>22</v>
      </c>
      <c r="J91" s="78" t="str">
        <f>IF(J14="","",J14)</f>
        <v>28. 2. 2025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9"/>
      <c r="E93" s="39"/>
      <c r="F93" s="26" t="str">
        <f>E17</f>
        <v xml:space="preserve"> </v>
      </c>
      <c r="G93" s="39"/>
      <c r="H93" s="39"/>
      <c r="I93" s="31" t="s">
        <v>30</v>
      </c>
      <c r="J93" s="35" t="str">
        <f>E23</f>
        <v xml:space="preserve"> </v>
      </c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9"/>
      <c r="E94" s="39"/>
      <c r="F94" s="26" t="str">
        <f>IF(E20="","",E20)</f>
        <v>Vyplň údaj</v>
      </c>
      <c r="G94" s="39"/>
      <c r="H94" s="39"/>
      <c r="I94" s="31" t="s">
        <v>32</v>
      </c>
      <c r="J94" s="35" t="str">
        <f>E26</f>
        <v xml:space="preserve"> 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83" t="s">
        <v>115</v>
      </c>
      <c r="D96" s="184"/>
      <c r="E96" s="184"/>
      <c r="F96" s="184"/>
      <c r="G96" s="184"/>
      <c r="H96" s="184"/>
      <c r="I96" s="184"/>
      <c r="J96" s="185" t="s">
        <v>116</v>
      </c>
      <c r="K96" s="184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62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86" t="s">
        <v>117</v>
      </c>
      <c r="D98" s="39"/>
      <c r="E98" s="39"/>
      <c r="F98" s="39"/>
      <c r="G98" s="39"/>
      <c r="H98" s="39"/>
      <c r="I98" s="39"/>
      <c r="J98" s="109">
        <f>J127</f>
        <v>0</v>
      </c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6" t="s">
        <v>118</v>
      </c>
    </row>
    <row r="99" s="9" customFormat="1" ht="24.96" customHeight="1">
      <c r="A99" s="9"/>
      <c r="B99" s="187"/>
      <c r="C99" s="188"/>
      <c r="D99" s="189" t="s">
        <v>119</v>
      </c>
      <c r="E99" s="190"/>
      <c r="F99" s="190"/>
      <c r="G99" s="190"/>
      <c r="H99" s="190"/>
      <c r="I99" s="190"/>
      <c r="J99" s="191">
        <f>J128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430</v>
      </c>
      <c r="E100" s="195"/>
      <c r="F100" s="195"/>
      <c r="G100" s="195"/>
      <c r="H100" s="195"/>
      <c r="I100" s="195"/>
      <c r="J100" s="196">
        <f>J129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3"/>
      <c r="C101" s="132"/>
      <c r="D101" s="194" t="s">
        <v>431</v>
      </c>
      <c r="E101" s="195"/>
      <c r="F101" s="195"/>
      <c r="G101" s="195"/>
      <c r="H101" s="195"/>
      <c r="I101" s="195"/>
      <c r="J101" s="196">
        <f>J130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7"/>
      <c r="C102" s="188"/>
      <c r="D102" s="189" t="s">
        <v>125</v>
      </c>
      <c r="E102" s="190"/>
      <c r="F102" s="190"/>
      <c r="G102" s="190"/>
      <c r="H102" s="190"/>
      <c r="I102" s="190"/>
      <c r="J102" s="191">
        <f>J133</f>
        <v>0</v>
      </c>
      <c r="K102" s="188"/>
      <c r="L102" s="19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3"/>
      <c r="C103" s="132"/>
      <c r="D103" s="194" t="s">
        <v>432</v>
      </c>
      <c r="E103" s="195"/>
      <c r="F103" s="195"/>
      <c r="G103" s="195"/>
      <c r="H103" s="195"/>
      <c r="I103" s="195"/>
      <c r="J103" s="196">
        <f>J134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7"/>
      <c r="C104" s="188"/>
      <c r="D104" s="189" t="s">
        <v>433</v>
      </c>
      <c r="E104" s="190"/>
      <c r="F104" s="190"/>
      <c r="G104" s="190"/>
      <c r="H104" s="190"/>
      <c r="I104" s="190"/>
      <c r="J104" s="191">
        <f>J140</f>
        <v>0</v>
      </c>
      <c r="K104" s="188"/>
      <c r="L104" s="19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3"/>
      <c r="C105" s="132"/>
      <c r="D105" s="194" t="s">
        <v>434</v>
      </c>
      <c r="E105" s="195"/>
      <c r="F105" s="195"/>
      <c r="G105" s="195"/>
      <c r="H105" s="195"/>
      <c r="I105" s="195"/>
      <c r="J105" s="196">
        <f>J141</f>
        <v>0</v>
      </c>
      <c r="K105" s="132"/>
      <c r="L105" s="19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2" t="str">
        <f>E7</f>
        <v>Rekonstrukce společných rozvodů vodovodu, kanalizace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" customFormat="1" ht="12" customHeight="1">
      <c r="B116" s="20"/>
      <c r="C116" s="31" t="s">
        <v>110</v>
      </c>
      <c r="D116" s="21"/>
      <c r="E116" s="21"/>
      <c r="F116" s="21"/>
      <c r="G116" s="21"/>
      <c r="H116" s="21"/>
      <c r="I116" s="21"/>
      <c r="J116" s="21"/>
      <c r="K116" s="21"/>
      <c r="L116" s="19"/>
    </row>
    <row r="117" s="2" customFormat="1" ht="16.5" customHeight="1">
      <c r="A117" s="37"/>
      <c r="B117" s="38"/>
      <c r="C117" s="39"/>
      <c r="D117" s="39"/>
      <c r="E117" s="182" t="s">
        <v>111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112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75" t="str">
        <f>E11</f>
        <v>6 - Ostaatní práce a dodávky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20</v>
      </c>
      <c r="D121" s="39"/>
      <c r="E121" s="39"/>
      <c r="F121" s="26" t="str">
        <f>F14</f>
        <v>LESNÍ 619, 289 23 MILOVICE</v>
      </c>
      <c r="G121" s="39"/>
      <c r="H121" s="39"/>
      <c r="I121" s="31" t="s">
        <v>22</v>
      </c>
      <c r="J121" s="78" t="str">
        <f>IF(J14="","",J14)</f>
        <v>28. 2. 2025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24</v>
      </c>
      <c r="D123" s="39"/>
      <c r="E123" s="39"/>
      <c r="F123" s="26" t="str">
        <f>E17</f>
        <v xml:space="preserve"> </v>
      </c>
      <c r="G123" s="39"/>
      <c r="H123" s="39"/>
      <c r="I123" s="31" t="s">
        <v>30</v>
      </c>
      <c r="J123" s="35" t="str">
        <f>E23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28</v>
      </c>
      <c r="D124" s="39"/>
      <c r="E124" s="39"/>
      <c r="F124" s="26" t="str">
        <f>IF(E20="","",E20)</f>
        <v>Vyplň údaj</v>
      </c>
      <c r="G124" s="39"/>
      <c r="H124" s="39"/>
      <c r="I124" s="31" t="s">
        <v>32</v>
      </c>
      <c r="J124" s="35" t="str">
        <f>E26</f>
        <v xml:space="preserve"> 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8"/>
      <c r="B126" s="199"/>
      <c r="C126" s="200" t="s">
        <v>130</v>
      </c>
      <c r="D126" s="201" t="s">
        <v>60</v>
      </c>
      <c r="E126" s="201" t="s">
        <v>56</v>
      </c>
      <c r="F126" s="201" t="s">
        <v>57</v>
      </c>
      <c r="G126" s="201" t="s">
        <v>131</v>
      </c>
      <c r="H126" s="201" t="s">
        <v>132</v>
      </c>
      <c r="I126" s="201" t="s">
        <v>133</v>
      </c>
      <c r="J126" s="201" t="s">
        <v>116</v>
      </c>
      <c r="K126" s="202" t="s">
        <v>134</v>
      </c>
      <c r="L126" s="203"/>
      <c r="M126" s="99" t="s">
        <v>1</v>
      </c>
      <c r="N126" s="100" t="s">
        <v>39</v>
      </c>
      <c r="O126" s="100" t="s">
        <v>135</v>
      </c>
      <c r="P126" s="100" t="s">
        <v>136</v>
      </c>
      <c r="Q126" s="100" t="s">
        <v>137</v>
      </c>
      <c r="R126" s="100" t="s">
        <v>138</v>
      </c>
      <c r="S126" s="100" t="s">
        <v>139</v>
      </c>
      <c r="T126" s="101" t="s">
        <v>140</v>
      </c>
      <c r="U126" s="198"/>
      <c r="V126" s="198"/>
      <c r="W126" s="198"/>
      <c r="X126" s="198"/>
      <c r="Y126" s="198"/>
      <c r="Z126" s="198"/>
      <c r="AA126" s="198"/>
      <c r="AB126" s="198"/>
      <c r="AC126" s="198"/>
      <c r="AD126" s="198"/>
      <c r="AE126" s="198"/>
    </row>
    <row r="127" s="2" customFormat="1" ht="22.8" customHeight="1">
      <c r="A127" s="37"/>
      <c r="B127" s="38"/>
      <c r="C127" s="106" t="s">
        <v>141</v>
      </c>
      <c r="D127" s="39"/>
      <c r="E127" s="39"/>
      <c r="F127" s="39"/>
      <c r="G127" s="39"/>
      <c r="H127" s="39"/>
      <c r="I127" s="39"/>
      <c r="J127" s="204">
        <f>BK127</f>
        <v>0</v>
      </c>
      <c r="K127" s="39"/>
      <c r="L127" s="43"/>
      <c r="M127" s="102"/>
      <c r="N127" s="205"/>
      <c r="O127" s="103"/>
      <c r="P127" s="206">
        <f>P128+P133+P140</f>
        <v>0</v>
      </c>
      <c r="Q127" s="103"/>
      <c r="R127" s="206">
        <f>R128+R133+R140</f>
        <v>0.078788000000000011</v>
      </c>
      <c r="S127" s="103"/>
      <c r="T127" s="207">
        <f>T128+T133+T140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74</v>
      </c>
      <c r="AU127" s="16" t="s">
        <v>118</v>
      </c>
      <c r="BK127" s="208">
        <f>BK128+BK133+BK140</f>
        <v>0</v>
      </c>
    </row>
    <row r="128" s="12" customFormat="1" ht="25.92" customHeight="1">
      <c r="A128" s="12"/>
      <c r="B128" s="209"/>
      <c r="C128" s="210"/>
      <c r="D128" s="211" t="s">
        <v>74</v>
      </c>
      <c r="E128" s="212" t="s">
        <v>142</v>
      </c>
      <c r="F128" s="212" t="s">
        <v>143</v>
      </c>
      <c r="G128" s="210"/>
      <c r="H128" s="210"/>
      <c r="I128" s="213"/>
      <c r="J128" s="214">
        <f>BK128</f>
        <v>0</v>
      </c>
      <c r="K128" s="210"/>
      <c r="L128" s="215"/>
      <c r="M128" s="216"/>
      <c r="N128" s="217"/>
      <c r="O128" s="217"/>
      <c r="P128" s="218">
        <f>P129</f>
        <v>0</v>
      </c>
      <c r="Q128" s="217"/>
      <c r="R128" s="218">
        <f>R129</f>
        <v>0.066800000000000012</v>
      </c>
      <c r="S128" s="217"/>
      <c r="T128" s="219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82</v>
      </c>
      <c r="AT128" s="221" t="s">
        <v>74</v>
      </c>
      <c r="AU128" s="221" t="s">
        <v>75</v>
      </c>
      <c r="AY128" s="220" t="s">
        <v>144</v>
      </c>
      <c r="BK128" s="222">
        <f>BK129</f>
        <v>0</v>
      </c>
    </row>
    <row r="129" s="12" customFormat="1" ht="22.8" customHeight="1">
      <c r="A129" s="12"/>
      <c r="B129" s="209"/>
      <c r="C129" s="210"/>
      <c r="D129" s="211" t="s">
        <v>74</v>
      </c>
      <c r="E129" s="223" t="s">
        <v>435</v>
      </c>
      <c r="F129" s="223" t="s">
        <v>436</v>
      </c>
      <c r="G129" s="210"/>
      <c r="H129" s="210"/>
      <c r="I129" s="213"/>
      <c r="J129" s="224">
        <f>BK129</f>
        <v>0</v>
      </c>
      <c r="K129" s="210"/>
      <c r="L129" s="215"/>
      <c r="M129" s="216"/>
      <c r="N129" s="217"/>
      <c r="O129" s="217"/>
      <c r="P129" s="218">
        <f>P130</f>
        <v>0</v>
      </c>
      <c r="Q129" s="217"/>
      <c r="R129" s="218">
        <f>R130</f>
        <v>0.066800000000000012</v>
      </c>
      <c r="S129" s="217"/>
      <c r="T129" s="219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82</v>
      </c>
      <c r="AT129" s="221" t="s">
        <v>74</v>
      </c>
      <c r="AU129" s="221" t="s">
        <v>82</v>
      </c>
      <c r="AY129" s="220" t="s">
        <v>144</v>
      </c>
      <c r="BK129" s="222">
        <f>BK130</f>
        <v>0</v>
      </c>
    </row>
    <row r="130" s="12" customFormat="1" ht="20.88" customHeight="1">
      <c r="A130" s="12"/>
      <c r="B130" s="209"/>
      <c r="C130" s="210"/>
      <c r="D130" s="211" t="s">
        <v>74</v>
      </c>
      <c r="E130" s="223" t="s">
        <v>166</v>
      </c>
      <c r="F130" s="223" t="s">
        <v>167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SUM(P131:P132)</f>
        <v>0</v>
      </c>
      <c r="Q130" s="217"/>
      <c r="R130" s="218">
        <f>SUM(R131:R132)</f>
        <v>0.066800000000000012</v>
      </c>
      <c r="S130" s="217"/>
      <c r="T130" s="219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82</v>
      </c>
      <c r="AT130" s="221" t="s">
        <v>74</v>
      </c>
      <c r="AU130" s="221" t="s">
        <v>87</v>
      </c>
      <c r="AY130" s="220" t="s">
        <v>144</v>
      </c>
      <c r="BK130" s="222">
        <f>SUM(BK131:BK132)</f>
        <v>0</v>
      </c>
    </row>
    <row r="131" s="2" customFormat="1" ht="24.15" customHeight="1">
      <c r="A131" s="37"/>
      <c r="B131" s="38"/>
      <c r="C131" s="225" t="s">
        <v>82</v>
      </c>
      <c r="D131" s="225" t="s">
        <v>146</v>
      </c>
      <c r="E131" s="226" t="s">
        <v>437</v>
      </c>
      <c r="F131" s="227" t="s">
        <v>438</v>
      </c>
      <c r="G131" s="228" t="s">
        <v>149</v>
      </c>
      <c r="H131" s="229">
        <v>1670</v>
      </c>
      <c r="I131" s="230"/>
      <c r="J131" s="231">
        <f>ROUND(I131*H131,2)</f>
        <v>0</v>
      </c>
      <c r="K131" s="227" t="s">
        <v>150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4.0000000000000003E-05</v>
      </c>
      <c r="R131" s="234">
        <f>Q131*H131</f>
        <v>0.066800000000000012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94</v>
      </c>
      <c r="AT131" s="236" t="s">
        <v>146</v>
      </c>
      <c r="AU131" s="236" t="s">
        <v>91</v>
      </c>
      <c r="AY131" s="16" t="s">
        <v>144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87</v>
      </c>
      <c r="BK131" s="237">
        <f>ROUND(I131*H131,2)</f>
        <v>0</v>
      </c>
      <c r="BL131" s="16" t="s">
        <v>94</v>
      </c>
      <c r="BM131" s="236" t="s">
        <v>439</v>
      </c>
    </row>
    <row r="132" s="2" customFormat="1" ht="16.5" customHeight="1">
      <c r="A132" s="37"/>
      <c r="B132" s="38"/>
      <c r="C132" s="225" t="s">
        <v>87</v>
      </c>
      <c r="D132" s="225" t="s">
        <v>146</v>
      </c>
      <c r="E132" s="226" t="s">
        <v>440</v>
      </c>
      <c r="F132" s="227" t="s">
        <v>441</v>
      </c>
      <c r="G132" s="228" t="s">
        <v>149</v>
      </c>
      <c r="H132" s="229">
        <v>1670</v>
      </c>
      <c r="I132" s="230"/>
      <c r="J132" s="231">
        <f>ROUND(I132*H132,2)</f>
        <v>0</v>
      </c>
      <c r="K132" s="227" t="s">
        <v>150</v>
      </c>
      <c r="L132" s="43"/>
      <c r="M132" s="232" t="s">
        <v>1</v>
      </c>
      <c r="N132" s="233" t="s">
        <v>41</v>
      </c>
      <c r="O132" s="90"/>
      <c r="P132" s="234">
        <f>O132*H132</f>
        <v>0</v>
      </c>
      <c r="Q132" s="234">
        <v>0</v>
      </c>
      <c r="R132" s="234">
        <f>Q132*H132</f>
        <v>0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94</v>
      </c>
      <c r="AT132" s="236" t="s">
        <v>146</v>
      </c>
      <c r="AU132" s="236" t="s">
        <v>91</v>
      </c>
      <c r="AY132" s="16" t="s">
        <v>144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87</v>
      </c>
      <c r="BK132" s="237">
        <f>ROUND(I132*H132,2)</f>
        <v>0</v>
      </c>
      <c r="BL132" s="16" t="s">
        <v>94</v>
      </c>
      <c r="BM132" s="236" t="s">
        <v>442</v>
      </c>
    </row>
    <row r="133" s="12" customFormat="1" ht="25.92" customHeight="1">
      <c r="A133" s="12"/>
      <c r="B133" s="209"/>
      <c r="C133" s="210"/>
      <c r="D133" s="211" t="s">
        <v>74</v>
      </c>
      <c r="E133" s="212" t="s">
        <v>201</v>
      </c>
      <c r="F133" s="212" t="s">
        <v>202</v>
      </c>
      <c r="G133" s="210"/>
      <c r="H133" s="210"/>
      <c r="I133" s="213"/>
      <c r="J133" s="214">
        <f>BK133</f>
        <v>0</v>
      </c>
      <c r="K133" s="210"/>
      <c r="L133" s="215"/>
      <c r="M133" s="216"/>
      <c r="N133" s="217"/>
      <c r="O133" s="217"/>
      <c r="P133" s="218">
        <f>P134</f>
        <v>0</v>
      </c>
      <c r="Q133" s="217"/>
      <c r="R133" s="218">
        <f>R134</f>
        <v>0.011988</v>
      </c>
      <c r="S133" s="217"/>
      <c r="T133" s="219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0" t="s">
        <v>87</v>
      </c>
      <c r="AT133" s="221" t="s">
        <v>74</v>
      </c>
      <c r="AU133" s="221" t="s">
        <v>75</v>
      </c>
      <c r="AY133" s="220" t="s">
        <v>144</v>
      </c>
      <c r="BK133" s="222">
        <f>BK134</f>
        <v>0</v>
      </c>
    </row>
    <row r="134" s="12" customFormat="1" ht="22.8" customHeight="1">
      <c r="A134" s="12"/>
      <c r="B134" s="209"/>
      <c r="C134" s="210"/>
      <c r="D134" s="211" t="s">
        <v>74</v>
      </c>
      <c r="E134" s="223" t="s">
        <v>443</v>
      </c>
      <c r="F134" s="223" t="s">
        <v>444</v>
      </c>
      <c r="G134" s="210"/>
      <c r="H134" s="210"/>
      <c r="I134" s="213"/>
      <c r="J134" s="224">
        <f>BK134</f>
        <v>0</v>
      </c>
      <c r="K134" s="210"/>
      <c r="L134" s="215"/>
      <c r="M134" s="216"/>
      <c r="N134" s="217"/>
      <c r="O134" s="217"/>
      <c r="P134" s="218">
        <f>SUM(P135:P139)</f>
        <v>0</v>
      </c>
      <c r="Q134" s="217"/>
      <c r="R134" s="218">
        <f>SUM(R135:R139)</f>
        <v>0.011988</v>
      </c>
      <c r="S134" s="217"/>
      <c r="T134" s="219">
        <f>SUM(T135:T139)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0" t="s">
        <v>87</v>
      </c>
      <c r="AT134" s="221" t="s">
        <v>74</v>
      </c>
      <c r="AU134" s="221" t="s">
        <v>82</v>
      </c>
      <c r="AY134" s="220" t="s">
        <v>144</v>
      </c>
      <c r="BK134" s="222">
        <f>SUM(BK135:BK139)</f>
        <v>0</v>
      </c>
    </row>
    <row r="135" s="2" customFormat="1" ht="24.15" customHeight="1">
      <c r="A135" s="37"/>
      <c r="B135" s="38"/>
      <c r="C135" s="225" t="s">
        <v>91</v>
      </c>
      <c r="D135" s="225" t="s">
        <v>146</v>
      </c>
      <c r="E135" s="226" t="s">
        <v>445</v>
      </c>
      <c r="F135" s="227" t="s">
        <v>446</v>
      </c>
      <c r="G135" s="228" t="s">
        <v>149</v>
      </c>
      <c r="H135" s="229">
        <v>8.0999999999999996</v>
      </c>
      <c r="I135" s="230"/>
      <c r="J135" s="231">
        <f>ROUND(I135*H135,2)</f>
        <v>0</v>
      </c>
      <c r="K135" s="227" t="s">
        <v>150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0.00012</v>
      </c>
      <c r="R135" s="234">
        <f>Q135*H135</f>
        <v>0.00097199999999999999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208</v>
      </c>
      <c r="AT135" s="236" t="s">
        <v>146</v>
      </c>
      <c r="AU135" s="236" t="s">
        <v>87</v>
      </c>
      <c r="AY135" s="16" t="s">
        <v>144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87</v>
      </c>
      <c r="BK135" s="237">
        <f>ROUND(I135*H135,2)</f>
        <v>0</v>
      </c>
      <c r="BL135" s="16" t="s">
        <v>208</v>
      </c>
      <c r="BM135" s="236" t="s">
        <v>447</v>
      </c>
    </row>
    <row r="136" s="13" customFormat="1">
      <c r="A136" s="13"/>
      <c r="B136" s="238"/>
      <c r="C136" s="239"/>
      <c r="D136" s="240" t="s">
        <v>152</v>
      </c>
      <c r="E136" s="241" t="s">
        <v>1</v>
      </c>
      <c r="F136" s="242" t="s">
        <v>448</v>
      </c>
      <c r="G136" s="239"/>
      <c r="H136" s="243">
        <v>8.0999999999999996</v>
      </c>
      <c r="I136" s="244"/>
      <c r="J136" s="239"/>
      <c r="K136" s="239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152</v>
      </c>
      <c r="AU136" s="249" t="s">
        <v>87</v>
      </c>
      <c r="AV136" s="13" t="s">
        <v>87</v>
      </c>
      <c r="AW136" s="13" t="s">
        <v>31</v>
      </c>
      <c r="AX136" s="13" t="s">
        <v>75</v>
      </c>
      <c r="AY136" s="249" t="s">
        <v>144</v>
      </c>
    </row>
    <row r="137" s="14" customFormat="1">
      <c r="A137" s="14"/>
      <c r="B137" s="250"/>
      <c r="C137" s="251"/>
      <c r="D137" s="240" t="s">
        <v>152</v>
      </c>
      <c r="E137" s="252" t="s">
        <v>1</v>
      </c>
      <c r="F137" s="253" t="s">
        <v>154</v>
      </c>
      <c r="G137" s="251"/>
      <c r="H137" s="254">
        <v>8.0999999999999996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152</v>
      </c>
      <c r="AU137" s="260" t="s">
        <v>87</v>
      </c>
      <c r="AV137" s="14" t="s">
        <v>94</v>
      </c>
      <c r="AW137" s="14" t="s">
        <v>31</v>
      </c>
      <c r="AX137" s="14" t="s">
        <v>82</v>
      </c>
      <c r="AY137" s="260" t="s">
        <v>144</v>
      </c>
    </row>
    <row r="138" s="2" customFormat="1" ht="16.5" customHeight="1">
      <c r="A138" s="37"/>
      <c r="B138" s="38"/>
      <c r="C138" s="261" t="s">
        <v>94</v>
      </c>
      <c r="D138" s="261" t="s">
        <v>222</v>
      </c>
      <c r="E138" s="262" t="s">
        <v>449</v>
      </c>
      <c r="F138" s="263" t="s">
        <v>450</v>
      </c>
      <c r="G138" s="264" t="s">
        <v>219</v>
      </c>
      <c r="H138" s="265">
        <v>8.0999999999999996</v>
      </c>
      <c r="I138" s="266"/>
      <c r="J138" s="267">
        <f>ROUND(I138*H138,2)</f>
        <v>0</v>
      </c>
      <c r="K138" s="263" t="s">
        <v>150</v>
      </c>
      <c r="L138" s="268"/>
      <c r="M138" s="269" t="s">
        <v>1</v>
      </c>
      <c r="N138" s="270" t="s">
        <v>41</v>
      </c>
      <c r="O138" s="90"/>
      <c r="P138" s="234">
        <f>O138*H138</f>
        <v>0</v>
      </c>
      <c r="Q138" s="234">
        <v>0.0013600000000000001</v>
      </c>
      <c r="R138" s="234">
        <f>Q138*H138</f>
        <v>0.011016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225</v>
      </c>
      <c r="AT138" s="236" t="s">
        <v>222</v>
      </c>
      <c r="AU138" s="236" t="s">
        <v>87</v>
      </c>
      <c r="AY138" s="16" t="s">
        <v>144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87</v>
      </c>
      <c r="BK138" s="237">
        <f>ROUND(I138*H138,2)</f>
        <v>0</v>
      </c>
      <c r="BL138" s="16" t="s">
        <v>208</v>
      </c>
      <c r="BM138" s="236" t="s">
        <v>451</v>
      </c>
    </row>
    <row r="139" s="2" customFormat="1" ht="33" customHeight="1">
      <c r="A139" s="37"/>
      <c r="B139" s="38"/>
      <c r="C139" s="225" t="s">
        <v>97</v>
      </c>
      <c r="D139" s="225" t="s">
        <v>146</v>
      </c>
      <c r="E139" s="226" t="s">
        <v>452</v>
      </c>
      <c r="F139" s="227" t="s">
        <v>453</v>
      </c>
      <c r="G139" s="228" t="s">
        <v>229</v>
      </c>
      <c r="H139" s="271"/>
      <c r="I139" s="230"/>
      <c r="J139" s="231">
        <f>ROUND(I139*H139,2)</f>
        <v>0</v>
      </c>
      <c r="K139" s="227" t="s">
        <v>150</v>
      </c>
      <c r="L139" s="43"/>
      <c r="M139" s="232" t="s">
        <v>1</v>
      </c>
      <c r="N139" s="233" t="s">
        <v>41</v>
      </c>
      <c r="O139" s="90"/>
      <c r="P139" s="234">
        <f>O139*H139</f>
        <v>0</v>
      </c>
      <c r="Q139" s="234">
        <v>0</v>
      </c>
      <c r="R139" s="234">
        <f>Q139*H139</f>
        <v>0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208</v>
      </c>
      <c r="AT139" s="236" t="s">
        <v>146</v>
      </c>
      <c r="AU139" s="236" t="s">
        <v>87</v>
      </c>
      <c r="AY139" s="16" t="s">
        <v>144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87</v>
      </c>
      <c r="BK139" s="237">
        <f>ROUND(I139*H139,2)</f>
        <v>0</v>
      </c>
      <c r="BL139" s="16" t="s">
        <v>208</v>
      </c>
      <c r="BM139" s="236" t="s">
        <v>454</v>
      </c>
    </row>
    <row r="140" s="12" customFormat="1" ht="25.92" customHeight="1">
      <c r="A140" s="12"/>
      <c r="B140" s="209"/>
      <c r="C140" s="210"/>
      <c r="D140" s="211" t="s">
        <v>74</v>
      </c>
      <c r="E140" s="212" t="s">
        <v>455</v>
      </c>
      <c r="F140" s="212" t="s">
        <v>456</v>
      </c>
      <c r="G140" s="210"/>
      <c r="H140" s="210"/>
      <c r="I140" s="213"/>
      <c r="J140" s="214">
        <f>BK140</f>
        <v>0</v>
      </c>
      <c r="K140" s="210"/>
      <c r="L140" s="215"/>
      <c r="M140" s="216"/>
      <c r="N140" s="217"/>
      <c r="O140" s="217"/>
      <c r="P140" s="218">
        <f>P141</f>
        <v>0</v>
      </c>
      <c r="Q140" s="217"/>
      <c r="R140" s="218">
        <f>R141</f>
        <v>0</v>
      </c>
      <c r="S140" s="217"/>
      <c r="T140" s="219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0" t="s">
        <v>97</v>
      </c>
      <c r="AT140" s="221" t="s">
        <v>74</v>
      </c>
      <c r="AU140" s="221" t="s">
        <v>75</v>
      </c>
      <c r="AY140" s="220" t="s">
        <v>144</v>
      </c>
      <c r="BK140" s="222">
        <f>BK141</f>
        <v>0</v>
      </c>
    </row>
    <row r="141" s="12" customFormat="1" ht="22.8" customHeight="1">
      <c r="A141" s="12"/>
      <c r="B141" s="209"/>
      <c r="C141" s="210"/>
      <c r="D141" s="211" t="s">
        <v>74</v>
      </c>
      <c r="E141" s="223" t="s">
        <v>457</v>
      </c>
      <c r="F141" s="223" t="s">
        <v>458</v>
      </c>
      <c r="G141" s="210"/>
      <c r="H141" s="210"/>
      <c r="I141" s="213"/>
      <c r="J141" s="224">
        <f>BK141</f>
        <v>0</v>
      </c>
      <c r="K141" s="210"/>
      <c r="L141" s="215"/>
      <c r="M141" s="216"/>
      <c r="N141" s="217"/>
      <c r="O141" s="217"/>
      <c r="P141" s="218">
        <f>SUM(P142:P143)</f>
        <v>0</v>
      </c>
      <c r="Q141" s="217"/>
      <c r="R141" s="218">
        <f>SUM(R142:R143)</f>
        <v>0</v>
      </c>
      <c r="S141" s="217"/>
      <c r="T141" s="219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0" t="s">
        <v>97</v>
      </c>
      <c r="AT141" s="221" t="s">
        <v>74</v>
      </c>
      <c r="AU141" s="221" t="s">
        <v>82</v>
      </c>
      <c r="AY141" s="220" t="s">
        <v>144</v>
      </c>
      <c r="BK141" s="222">
        <f>SUM(BK142:BK143)</f>
        <v>0</v>
      </c>
    </row>
    <row r="142" s="2" customFormat="1" ht="16.5" customHeight="1">
      <c r="A142" s="37"/>
      <c r="B142" s="38"/>
      <c r="C142" s="225" t="s">
        <v>100</v>
      </c>
      <c r="D142" s="225" t="s">
        <v>146</v>
      </c>
      <c r="E142" s="226" t="s">
        <v>459</v>
      </c>
      <c r="F142" s="227" t="s">
        <v>460</v>
      </c>
      <c r="G142" s="228" t="s">
        <v>461</v>
      </c>
      <c r="H142" s="229">
        <v>1</v>
      </c>
      <c r="I142" s="230"/>
      <c r="J142" s="231">
        <f>ROUND(I142*H142,2)</f>
        <v>0</v>
      </c>
      <c r="K142" s="227" t="s">
        <v>150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462</v>
      </c>
      <c r="AT142" s="236" t="s">
        <v>146</v>
      </c>
      <c r="AU142" s="236" t="s">
        <v>87</v>
      </c>
      <c r="AY142" s="16" t="s">
        <v>144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87</v>
      </c>
      <c r="BK142" s="237">
        <f>ROUND(I142*H142,2)</f>
        <v>0</v>
      </c>
      <c r="BL142" s="16" t="s">
        <v>462</v>
      </c>
      <c r="BM142" s="236" t="s">
        <v>463</v>
      </c>
    </row>
    <row r="143" s="2" customFormat="1" ht="16.5" customHeight="1">
      <c r="A143" s="37"/>
      <c r="B143" s="38"/>
      <c r="C143" s="225" t="s">
        <v>178</v>
      </c>
      <c r="D143" s="225" t="s">
        <v>146</v>
      </c>
      <c r="E143" s="226" t="s">
        <v>464</v>
      </c>
      <c r="F143" s="227" t="s">
        <v>465</v>
      </c>
      <c r="G143" s="228" t="s">
        <v>461</v>
      </c>
      <c r="H143" s="229">
        <v>1</v>
      </c>
      <c r="I143" s="230"/>
      <c r="J143" s="231">
        <f>ROUND(I143*H143,2)</f>
        <v>0</v>
      </c>
      <c r="K143" s="227" t="s">
        <v>150</v>
      </c>
      <c r="L143" s="43"/>
      <c r="M143" s="275" t="s">
        <v>1</v>
      </c>
      <c r="N143" s="276" t="s">
        <v>41</v>
      </c>
      <c r="O143" s="277"/>
      <c r="P143" s="278">
        <f>O143*H143</f>
        <v>0</v>
      </c>
      <c r="Q143" s="278">
        <v>0</v>
      </c>
      <c r="R143" s="278">
        <f>Q143*H143</f>
        <v>0</v>
      </c>
      <c r="S143" s="278">
        <v>0</v>
      </c>
      <c r="T143" s="27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462</v>
      </c>
      <c r="AT143" s="236" t="s">
        <v>146</v>
      </c>
      <c r="AU143" s="236" t="s">
        <v>87</v>
      </c>
      <c r="AY143" s="16" t="s">
        <v>144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87</v>
      </c>
      <c r="BK143" s="237">
        <f>ROUND(I143*H143,2)</f>
        <v>0</v>
      </c>
      <c r="BL143" s="16" t="s">
        <v>462</v>
      </c>
      <c r="BM143" s="236" t="s">
        <v>466</v>
      </c>
    </row>
    <row r="144" s="2" customFormat="1" ht="6.96" customHeight="1">
      <c r="A144" s="37"/>
      <c r="B144" s="65"/>
      <c r="C144" s="66"/>
      <c r="D144" s="66"/>
      <c r="E144" s="66"/>
      <c r="F144" s="66"/>
      <c r="G144" s="66"/>
      <c r="H144" s="66"/>
      <c r="I144" s="66"/>
      <c r="J144" s="66"/>
      <c r="K144" s="66"/>
      <c r="L144" s="43"/>
      <c r="M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</row>
  </sheetData>
  <sheetProtection sheet="1" autoFilter="0" formatColumns="0" formatRows="0" objects="1" scenarios="1" spinCount="100000" saltValue="i8m9D+mBvnhOWofXZyultkXh44G/zOfdLUBoeo3envu+fUsHF2pQ/V2J0n1vEuzQspxbSoqz7//jciabfSVv6w==" hashValue="WC2pnsINgdA6kM0XAyNtUBYxwSPxHFJrwaxw1B+DZnn/LCeAo3kORWyFyY212kbEaNVhc83BcmngPH2T1Ajihw==" algorithmName="SHA-512" password="CC35"/>
  <autoFilter ref="C126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110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467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tr">
        <f>IF('Rekapitulace stavby'!E11="","",'Rekapitulace stavby'!E11)</f>
        <v xml:space="preserve"> </v>
      </c>
      <c r="F15" s="37"/>
      <c r="G15" s="37"/>
      <c r="H15" s="37"/>
      <c r="I15" s="149" t="s">
        <v>27</v>
      </c>
      <c r="J15" s="140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tr">
        <f>IF('Rekapitulace stavby'!E17="","",'Rekapitulace stavby'!E17)</f>
        <v xml:space="preserve"> </v>
      </c>
      <c r="F21" s="37"/>
      <c r="G21" s="37"/>
      <c r="H21" s="37"/>
      <c r="I21" s="149" t="s">
        <v>27</v>
      </c>
      <c r="J21" s="140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32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35</v>
      </c>
      <c r="E30" s="37"/>
      <c r="F30" s="37"/>
      <c r="G30" s="37"/>
      <c r="H30" s="37"/>
      <c r="I30" s="37"/>
      <c r="J30" s="159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37</v>
      </c>
      <c r="G32" s="37"/>
      <c r="H32" s="37"/>
      <c r="I32" s="160" t="s">
        <v>36</v>
      </c>
      <c r="J32" s="160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39</v>
      </c>
      <c r="E33" s="149" t="s">
        <v>40</v>
      </c>
      <c r="F33" s="162">
        <f>ROUND((SUM(BE121:BE166)),  2)</f>
        <v>0</v>
      </c>
      <c r="G33" s="37"/>
      <c r="H33" s="37"/>
      <c r="I33" s="163">
        <v>0.20999999999999999</v>
      </c>
      <c r="J33" s="162">
        <f>ROUND(((SUM(BE121:BE166))*I33),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41</v>
      </c>
      <c r="F34" s="162">
        <f>ROUND((SUM(BF121:BF166)),  2)</f>
        <v>0</v>
      </c>
      <c r="G34" s="37"/>
      <c r="H34" s="37"/>
      <c r="I34" s="163">
        <v>0.12</v>
      </c>
      <c r="J34" s="162">
        <f>ROUND(((SUM(BF121:BF166))*I34),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42</v>
      </c>
      <c r="F35" s="162">
        <f>ROUND((SUM(BG121:BG166)),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43</v>
      </c>
      <c r="F36" s="162">
        <f>ROUND((SUM(BH121:BH166)),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44</v>
      </c>
      <c r="F37" s="162">
        <f>ROUND((SUM(BI121:BI166)),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45</v>
      </c>
      <c r="E39" s="166"/>
      <c r="F39" s="166"/>
      <c r="G39" s="167" t="s">
        <v>46</v>
      </c>
      <c r="H39" s="168" t="s">
        <v>47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014B - Kanalizace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LESNÍ 619, 289 23 MILOVICE</v>
      </c>
      <c r="G89" s="39"/>
      <c r="H89" s="39"/>
      <c r="I89" s="31" t="s">
        <v>22</v>
      </c>
      <c r="J89" s="78" t="str">
        <f>IF(J12="","",J12)</f>
        <v>28. 2. 2025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115</v>
      </c>
      <c r="D94" s="184"/>
      <c r="E94" s="184"/>
      <c r="F94" s="184"/>
      <c r="G94" s="184"/>
      <c r="H94" s="184"/>
      <c r="I94" s="184"/>
      <c r="J94" s="185" t="s">
        <v>116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117</v>
      </c>
      <c r="D96" s="39"/>
      <c r="E96" s="39"/>
      <c r="F96" s="39"/>
      <c r="G96" s="39"/>
      <c r="H96" s="39"/>
      <c r="I96" s="39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118</v>
      </c>
    </row>
    <row r="97" s="9" customFormat="1" ht="24.96" customHeight="1">
      <c r="A97" s="9"/>
      <c r="B97" s="187"/>
      <c r="C97" s="188"/>
      <c r="D97" s="189" t="s">
        <v>125</v>
      </c>
      <c r="E97" s="190"/>
      <c r="F97" s="190"/>
      <c r="G97" s="190"/>
      <c r="H97" s="190"/>
      <c r="I97" s="190"/>
      <c r="J97" s="191">
        <f>J122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468</v>
      </c>
      <c r="E98" s="195"/>
      <c r="F98" s="195"/>
      <c r="G98" s="195"/>
      <c r="H98" s="195"/>
      <c r="I98" s="195"/>
      <c r="J98" s="196">
        <f>J123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3"/>
      <c r="C99" s="132"/>
      <c r="D99" s="194" t="s">
        <v>469</v>
      </c>
      <c r="E99" s="195"/>
      <c r="F99" s="195"/>
      <c r="G99" s="195"/>
      <c r="H99" s="195"/>
      <c r="I99" s="195"/>
      <c r="J99" s="196">
        <f>J145</f>
        <v>0</v>
      </c>
      <c r="K99" s="132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3"/>
      <c r="C100" s="132"/>
      <c r="D100" s="194" t="s">
        <v>470</v>
      </c>
      <c r="E100" s="195"/>
      <c r="F100" s="195"/>
      <c r="G100" s="195"/>
      <c r="H100" s="195"/>
      <c r="I100" s="195"/>
      <c r="J100" s="196">
        <f>J162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7"/>
      <c r="C101" s="188"/>
      <c r="D101" s="189" t="s">
        <v>471</v>
      </c>
      <c r="E101" s="190"/>
      <c r="F101" s="190"/>
      <c r="G101" s="190"/>
      <c r="H101" s="190"/>
      <c r="I101" s="190"/>
      <c r="J101" s="191">
        <f>J165</f>
        <v>0</v>
      </c>
      <c r="K101" s="188"/>
      <c r="L101" s="19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129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2" t="str">
        <f>E7</f>
        <v>Rekonstrukce společných rozvodů vodovodu, kanalizace</v>
      </c>
      <c r="F111" s="31"/>
      <c r="G111" s="31"/>
      <c r="H111" s="31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110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014B - Kanalizace</v>
      </c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LESNÍ 619, 289 23 MILOVICE</v>
      </c>
      <c r="G115" s="39"/>
      <c r="H115" s="39"/>
      <c r="I115" s="31" t="s">
        <v>22</v>
      </c>
      <c r="J115" s="78" t="str">
        <f>IF(J12="","",J12)</f>
        <v>28. 2. 2025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 xml:space="preserve"> </v>
      </c>
      <c r="G117" s="39"/>
      <c r="H117" s="39"/>
      <c r="I117" s="31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31" t="s">
        <v>32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198"/>
      <c r="B120" s="199"/>
      <c r="C120" s="200" t="s">
        <v>130</v>
      </c>
      <c r="D120" s="201" t="s">
        <v>60</v>
      </c>
      <c r="E120" s="201" t="s">
        <v>56</v>
      </c>
      <c r="F120" s="201" t="s">
        <v>57</v>
      </c>
      <c r="G120" s="201" t="s">
        <v>131</v>
      </c>
      <c r="H120" s="201" t="s">
        <v>132</v>
      </c>
      <c r="I120" s="201" t="s">
        <v>133</v>
      </c>
      <c r="J120" s="201" t="s">
        <v>116</v>
      </c>
      <c r="K120" s="202" t="s">
        <v>134</v>
      </c>
      <c r="L120" s="203"/>
      <c r="M120" s="99" t="s">
        <v>1</v>
      </c>
      <c r="N120" s="100" t="s">
        <v>39</v>
      </c>
      <c r="O120" s="100" t="s">
        <v>135</v>
      </c>
      <c r="P120" s="100" t="s">
        <v>136</v>
      </c>
      <c r="Q120" s="100" t="s">
        <v>137</v>
      </c>
      <c r="R120" s="100" t="s">
        <v>138</v>
      </c>
      <c r="S120" s="100" t="s">
        <v>139</v>
      </c>
      <c r="T120" s="101" t="s">
        <v>140</v>
      </c>
      <c r="U120" s="198"/>
      <c r="V120" s="198"/>
      <c r="W120" s="198"/>
      <c r="X120" s="198"/>
      <c r="Y120" s="198"/>
      <c r="Z120" s="198"/>
      <c r="AA120" s="198"/>
      <c r="AB120" s="198"/>
      <c r="AC120" s="198"/>
      <c r="AD120" s="198"/>
      <c r="AE120" s="198"/>
    </row>
    <row r="121" s="2" customFormat="1" ht="22.8" customHeight="1">
      <c r="A121" s="37"/>
      <c r="B121" s="38"/>
      <c r="C121" s="106" t="s">
        <v>141</v>
      </c>
      <c r="D121" s="39"/>
      <c r="E121" s="39"/>
      <c r="F121" s="39"/>
      <c r="G121" s="39"/>
      <c r="H121" s="39"/>
      <c r="I121" s="39"/>
      <c r="J121" s="204">
        <f>BK121</f>
        <v>0</v>
      </c>
      <c r="K121" s="39"/>
      <c r="L121" s="43"/>
      <c r="M121" s="102"/>
      <c r="N121" s="205"/>
      <c r="O121" s="103"/>
      <c r="P121" s="206">
        <f>P122+P165</f>
        <v>0</v>
      </c>
      <c r="Q121" s="103"/>
      <c r="R121" s="206">
        <f>R122+R165</f>
        <v>0.2678818</v>
      </c>
      <c r="S121" s="103"/>
      <c r="T121" s="207">
        <f>T122+T165</f>
        <v>0.36891999999999997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118</v>
      </c>
      <c r="BK121" s="208">
        <f>BK122+BK165</f>
        <v>0</v>
      </c>
    </row>
    <row r="122" s="12" customFormat="1" ht="25.92" customHeight="1">
      <c r="A122" s="12"/>
      <c r="B122" s="209"/>
      <c r="C122" s="210"/>
      <c r="D122" s="211" t="s">
        <v>74</v>
      </c>
      <c r="E122" s="212" t="s">
        <v>201</v>
      </c>
      <c r="F122" s="212" t="s">
        <v>202</v>
      </c>
      <c r="G122" s="210"/>
      <c r="H122" s="210"/>
      <c r="I122" s="213"/>
      <c r="J122" s="214">
        <f>BK122</f>
        <v>0</v>
      </c>
      <c r="K122" s="210"/>
      <c r="L122" s="215"/>
      <c r="M122" s="216"/>
      <c r="N122" s="217"/>
      <c r="O122" s="217"/>
      <c r="P122" s="218">
        <f>P123+P145+P162</f>
        <v>0</v>
      </c>
      <c r="Q122" s="217"/>
      <c r="R122" s="218">
        <f>R123+R145+R162</f>
        <v>0.2678818</v>
      </c>
      <c r="S122" s="217"/>
      <c r="T122" s="219">
        <f>T123+T145+T162</f>
        <v>0.36891999999999997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87</v>
      </c>
      <c r="AT122" s="221" t="s">
        <v>74</v>
      </c>
      <c r="AU122" s="221" t="s">
        <v>75</v>
      </c>
      <c r="AY122" s="220" t="s">
        <v>144</v>
      </c>
      <c r="BK122" s="222">
        <f>BK123+BK145+BK162</f>
        <v>0</v>
      </c>
    </row>
    <row r="123" s="12" customFormat="1" ht="22.8" customHeight="1">
      <c r="A123" s="12"/>
      <c r="B123" s="209"/>
      <c r="C123" s="210"/>
      <c r="D123" s="211" t="s">
        <v>74</v>
      </c>
      <c r="E123" s="223" t="s">
        <v>472</v>
      </c>
      <c r="F123" s="223" t="s">
        <v>473</v>
      </c>
      <c r="G123" s="210"/>
      <c r="H123" s="210"/>
      <c r="I123" s="213"/>
      <c r="J123" s="224">
        <f>BK123</f>
        <v>0</v>
      </c>
      <c r="K123" s="210"/>
      <c r="L123" s="215"/>
      <c r="M123" s="216"/>
      <c r="N123" s="217"/>
      <c r="O123" s="217"/>
      <c r="P123" s="218">
        <f>SUM(P124:P144)</f>
        <v>0</v>
      </c>
      <c r="Q123" s="217"/>
      <c r="R123" s="218">
        <f>SUM(R124:R144)</f>
        <v>0.25388179999999999</v>
      </c>
      <c r="S123" s="217"/>
      <c r="T123" s="219">
        <f>SUM(T124:T144)</f>
        <v>0.36891999999999997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0" t="s">
        <v>87</v>
      </c>
      <c r="AT123" s="221" t="s">
        <v>74</v>
      </c>
      <c r="AU123" s="221" t="s">
        <v>82</v>
      </c>
      <c r="AY123" s="220" t="s">
        <v>144</v>
      </c>
      <c r="BK123" s="222">
        <f>SUM(BK124:BK144)</f>
        <v>0</v>
      </c>
    </row>
    <row r="124" s="2" customFormat="1" ht="24.15" customHeight="1">
      <c r="A124" s="37"/>
      <c r="B124" s="38"/>
      <c r="C124" s="225" t="s">
        <v>82</v>
      </c>
      <c r="D124" s="225" t="s">
        <v>146</v>
      </c>
      <c r="E124" s="226" t="s">
        <v>474</v>
      </c>
      <c r="F124" s="227" t="s">
        <v>475</v>
      </c>
      <c r="G124" s="228" t="s">
        <v>476</v>
      </c>
      <c r="H124" s="229">
        <v>140</v>
      </c>
      <c r="I124" s="230"/>
      <c r="J124" s="231">
        <f>ROUND(I124*H124,2)</f>
        <v>0</v>
      </c>
      <c r="K124" s="227" t="s">
        <v>150</v>
      </c>
      <c r="L124" s="43"/>
      <c r="M124" s="232" t="s">
        <v>1</v>
      </c>
      <c r="N124" s="233" t="s">
        <v>41</v>
      </c>
      <c r="O124" s="90"/>
      <c r="P124" s="234">
        <f>O124*H124</f>
        <v>0</v>
      </c>
      <c r="Q124" s="234">
        <v>0</v>
      </c>
      <c r="R124" s="234">
        <f>Q124*H124</f>
        <v>0</v>
      </c>
      <c r="S124" s="234">
        <v>0.00263</v>
      </c>
      <c r="T124" s="235">
        <f>S124*H124</f>
        <v>0.36819999999999997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6" t="s">
        <v>208</v>
      </c>
      <c r="AT124" s="236" t="s">
        <v>146</v>
      </c>
      <c r="AU124" s="236" t="s">
        <v>87</v>
      </c>
      <c r="AY124" s="16" t="s">
        <v>144</v>
      </c>
      <c r="BE124" s="237">
        <f>IF(N124="základní",J124,0)</f>
        <v>0</v>
      </c>
      <c r="BF124" s="237">
        <f>IF(N124="snížená",J124,0)</f>
        <v>0</v>
      </c>
      <c r="BG124" s="237">
        <f>IF(N124="zákl. přenesená",J124,0)</f>
        <v>0</v>
      </c>
      <c r="BH124" s="237">
        <f>IF(N124="sníž. přenesená",J124,0)</f>
        <v>0</v>
      </c>
      <c r="BI124" s="237">
        <f>IF(N124="nulová",J124,0)</f>
        <v>0</v>
      </c>
      <c r="BJ124" s="16" t="s">
        <v>87</v>
      </c>
      <c r="BK124" s="237">
        <f>ROUND(I124*H124,2)</f>
        <v>0</v>
      </c>
      <c r="BL124" s="16" t="s">
        <v>208</v>
      </c>
      <c r="BM124" s="236" t="s">
        <v>477</v>
      </c>
    </row>
    <row r="125" s="2" customFormat="1" ht="24.15" customHeight="1">
      <c r="A125" s="37"/>
      <c r="B125" s="38"/>
      <c r="C125" s="225" t="s">
        <v>87</v>
      </c>
      <c r="D125" s="225" t="s">
        <v>146</v>
      </c>
      <c r="E125" s="226" t="s">
        <v>478</v>
      </c>
      <c r="F125" s="227" t="s">
        <v>479</v>
      </c>
      <c r="G125" s="228" t="s">
        <v>219</v>
      </c>
      <c r="H125" s="229">
        <v>6</v>
      </c>
      <c r="I125" s="230"/>
      <c r="J125" s="231">
        <f>ROUND(I125*H125,2)</f>
        <v>0</v>
      </c>
      <c r="K125" s="227" t="s">
        <v>150</v>
      </c>
      <c r="L125" s="43"/>
      <c r="M125" s="232" t="s">
        <v>1</v>
      </c>
      <c r="N125" s="233" t="s">
        <v>41</v>
      </c>
      <c r="O125" s="90"/>
      <c r="P125" s="234">
        <f>O125*H125</f>
        <v>0</v>
      </c>
      <c r="Q125" s="234">
        <v>0.001</v>
      </c>
      <c r="R125" s="234">
        <f>Q125*H125</f>
        <v>0.0060000000000000001</v>
      </c>
      <c r="S125" s="234">
        <v>0</v>
      </c>
      <c r="T125" s="235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6" t="s">
        <v>208</v>
      </c>
      <c r="AT125" s="236" t="s">
        <v>146</v>
      </c>
      <c r="AU125" s="236" t="s">
        <v>87</v>
      </c>
      <c r="AY125" s="16" t="s">
        <v>144</v>
      </c>
      <c r="BE125" s="237">
        <f>IF(N125="základní",J125,0)</f>
        <v>0</v>
      </c>
      <c r="BF125" s="237">
        <f>IF(N125="snížená",J125,0)</f>
        <v>0</v>
      </c>
      <c r="BG125" s="237">
        <f>IF(N125="zákl. přenesená",J125,0)</f>
        <v>0</v>
      </c>
      <c r="BH125" s="237">
        <f>IF(N125="sníž. přenesená",J125,0)</f>
        <v>0</v>
      </c>
      <c r="BI125" s="237">
        <f>IF(N125="nulová",J125,0)</f>
        <v>0</v>
      </c>
      <c r="BJ125" s="16" t="s">
        <v>87</v>
      </c>
      <c r="BK125" s="237">
        <f>ROUND(I125*H125,2)</f>
        <v>0</v>
      </c>
      <c r="BL125" s="16" t="s">
        <v>208</v>
      </c>
      <c r="BM125" s="236" t="s">
        <v>480</v>
      </c>
    </row>
    <row r="126" s="2" customFormat="1" ht="16.5" customHeight="1">
      <c r="A126" s="37"/>
      <c r="B126" s="38"/>
      <c r="C126" s="225" t="s">
        <v>91</v>
      </c>
      <c r="D126" s="225" t="s">
        <v>146</v>
      </c>
      <c r="E126" s="226" t="s">
        <v>481</v>
      </c>
      <c r="F126" s="227" t="s">
        <v>482</v>
      </c>
      <c r="G126" s="228" t="s">
        <v>461</v>
      </c>
      <c r="H126" s="229">
        <v>1</v>
      </c>
      <c r="I126" s="230"/>
      <c r="J126" s="231">
        <f>ROUND(I126*H126,2)</f>
        <v>0</v>
      </c>
      <c r="K126" s="227" t="s">
        <v>1</v>
      </c>
      <c r="L126" s="43"/>
      <c r="M126" s="232" t="s">
        <v>1</v>
      </c>
      <c r="N126" s="233" t="s">
        <v>41</v>
      </c>
      <c r="O126" s="90"/>
      <c r="P126" s="234">
        <f>O126*H126</f>
        <v>0</v>
      </c>
      <c r="Q126" s="234">
        <v>0</v>
      </c>
      <c r="R126" s="234">
        <f>Q126*H126</f>
        <v>0</v>
      </c>
      <c r="S126" s="234">
        <v>0.00072000000000000005</v>
      </c>
      <c r="T126" s="235">
        <f>S126*H126</f>
        <v>0.00072000000000000005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6" t="s">
        <v>208</v>
      </c>
      <c r="AT126" s="236" t="s">
        <v>146</v>
      </c>
      <c r="AU126" s="236" t="s">
        <v>87</v>
      </c>
      <c r="AY126" s="16" t="s">
        <v>144</v>
      </c>
      <c r="BE126" s="237">
        <f>IF(N126="základní",J126,0)</f>
        <v>0</v>
      </c>
      <c r="BF126" s="237">
        <f>IF(N126="snížená",J126,0)</f>
        <v>0</v>
      </c>
      <c r="BG126" s="237">
        <f>IF(N126="zákl. přenesená",J126,0)</f>
        <v>0</v>
      </c>
      <c r="BH126" s="237">
        <f>IF(N126="sníž. přenesená",J126,0)</f>
        <v>0</v>
      </c>
      <c r="BI126" s="237">
        <f>IF(N126="nulová",J126,0)</f>
        <v>0</v>
      </c>
      <c r="BJ126" s="16" t="s">
        <v>87</v>
      </c>
      <c r="BK126" s="237">
        <f>ROUND(I126*H126,2)</f>
        <v>0</v>
      </c>
      <c r="BL126" s="16" t="s">
        <v>208</v>
      </c>
      <c r="BM126" s="236" t="s">
        <v>483</v>
      </c>
    </row>
    <row r="127" s="13" customFormat="1">
      <c r="A127" s="13"/>
      <c r="B127" s="238"/>
      <c r="C127" s="239"/>
      <c r="D127" s="240" t="s">
        <v>152</v>
      </c>
      <c r="E127" s="241" t="s">
        <v>1</v>
      </c>
      <c r="F127" s="242" t="s">
        <v>484</v>
      </c>
      <c r="G127" s="239"/>
      <c r="H127" s="243">
        <v>1</v>
      </c>
      <c r="I127" s="244"/>
      <c r="J127" s="239"/>
      <c r="K127" s="239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152</v>
      </c>
      <c r="AU127" s="249" t="s">
        <v>87</v>
      </c>
      <c r="AV127" s="13" t="s">
        <v>87</v>
      </c>
      <c r="AW127" s="13" t="s">
        <v>31</v>
      </c>
      <c r="AX127" s="13" t="s">
        <v>75</v>
      </c>
      <c r="AY127" s="249" t="s">
        <v>144</v>
      </c>
    </row>
    <row r="128" s="14" customFormat="1">
      <c r="A128" s="14"/>
      <c r="B128" s="250"/>
      <c r="C128" s="251"/>
      <c r="D128" s="240" t="s">
        <v>152</v>
      </c>
      <c r="E128" s="252" t="s">
        <v>1</v>
      </c>
      <c r="F128" s="253" t="s">
        <v>154</v>
      </c>
      <c r="G128" s="251"/>
      <c r="H128" s="254">
        <v>1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152</v>
      </c>
      <c r="AU128" s="260" t="s">
        <v>87</v>
      </c>
      <c r="AV128" s="14" t="s">
        <v>94</v>
      </c>
      <c r="AW128" s="14" t="s">
        <v>31</v>
      </c>
      <c r="AX128" s="14" t="s">
        <v>82</v>
      </c>
      <c r="AY128" s="260" t="s">
        <v>144</v>
      </c>
    </row>
    <row r="129" s="2" customFormat="1" ht="16.5" customHeight="1">
      <c r="A129" s="37"/>
      <c r="B129" s="38"/>
      <c r="C129" s="225" t="s">
        <v>94</v>
      </c>
      <c r="D129" s="225" t="s">
        <v>146</v>
      </c>
      <c r="E129" s="226" t="s">
        <v>485</v>
      </c>
      <c r="F129" s="227" t="s">
        <v>486</v>
      </c>
      <c r="G129" s="228" t="s">
        <v>476</v>
      </c>
      <c r="H129" s="229">
        <v>140</v>
      </c>
      <c r="I129" s="230"/>
      <c r="J129" s="231">
        <f>ROUND(I129*H129,2)</f>
        <v>0</v>
      </c>
      <c r="K129" s="227" t="s">
        <v>1</v>
      </c>
      <c r="L129" s="43"/>
      <c r="M129" s="232" t="s">
        <v>1</v>
      </c>
      <c r="N129" s="233" t="s">
        <v>41</v>
      </c>
      <c r="O129" s="90"/>
      <c r="P129" s="234">
        <f>O129*H129</f>
        <v>0</v>
      </c>
      <c r="Q129" s="234">
        <v>0.0012995000000000001</v>
      </c>
      <c r="R129" s="234">
        <f>Q129*H129</f>
        <v>0.18193000000000001</v>
      </c>
      <c r="S129" s="234">
        <v>0</v>
      </c>
      <c r="T129" s="235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6" t="s">
        <v>208</v>
      </c>
      <c r="AT129" s="236" t="s">
        <v>146</v>
      </c>
      <c r="AU129" s="236" t="s">
        <v>87</v>
      </c>
      <c r="AY129" s="16" t="s">
        <v>144</v>
      </c>
      <c r="BE129" s="237">
        <f>IF(N129="základní",J129,0)</f>
        <v>0</v>
      </c>
      <c r="BF129" s="237">
        <f>IF(N129="snížená",J129,0)</f>
        <v>0</v>
      </c>
      <c r="BG129" s="237">
        <f>IF(N129="zákl. přenesená",J129,0)</f>
        <v>0</v>
      </c>
      <c r="BH129" s="237">
        <f>IF(N129="sníž. přenesená",J129,0)</f>
        <v>0</v>
      </c>
      <c r="BI129" s="237">
        <f>IF(N129="nulová",J129,0)</f>
        <v>0</v>
      </c>
      <c r="BJ129" s="16" t="s">
        <v>87</v>
      </c>
      <c r="BK129" s="237">
        <f>ROUND(I129*H129,2)</f>
        <v>0</v>
      </c>
      <c r="BL129" s="16" t="s">
        <v>208</v>
      </c>
      <c r="BM129" s="236" t="s">
        <v>487</v>
      </c>
    </row>
    <row r="130" s="2" customFormat="1" ht="24.15" customHeight="1">
      <c r="A130" s="37"/>
      <c r="B130" s="38"/>
      <c r="C130" s="225" t="s">
        <v>97</v>
      </c>
      <c r="D130" s="225" t="s">
        <v>146</v>
      </c>
      <c r="E130" s="226" t="s">
        <v>488</v>
      </c>
      <c r="F130" s="227" t="s">
        <v>489</v>
      </c>
      <c r="G130" s="228" t="s">
        <v>219</v>
      </c>
      <c r="H130" s="229">
        <v>103</v>
      </c>
      <c r="I130" s="230"/>
      <c r="J130" s="231">
        <f>ROUND(I130*H130,2)</f>
        <v>0</v>
      </c>
      <c r="K130" s="227" t="s">
        <v>150</v>
      </c>
      <c r="L130" s="43"/>
      <c r="M130" s="232" t="s">
        <v>1</v>
      </c>
      <c r="N130" s="233" t="s">
        <v>41</v>
      </c>
      <c r="O130" s="90"/>
      <c r="P130" s="234">
        <f>O130*H130</f>
        <v>0</v>
      </c>
      <c r="Q130" s="234">
        <v>5.9999999999999997E-07</v>
      </c>
      <c r="R130" s="234">
        <f>Q130*H130</f>
        <v>6.1799999999999998E-05</v>
      </c>
      <c r="S130" s="234">
        <v>0</v>
      </c>
      <c r="T130" s="235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6" t="s">
        <v>94</v>
      </c>
      <c r="AT130" s="236" t="s">
        <v>146</v>
      </c>
      <c r="AU130" s="236" t="s">
        <v>87</v>
      </c>
      <c r="AY130" s="16" t="s">
        <v>144</v>
      </c>
      <c r="BE130" s="237">
        <f>IF(N130="základní",J130,0)</f>
        <v>0</v>
      </c>
      <c r="BF130" s="237">
        <f>IF(N130="snížená",J130,0)</f>
        <v>0</v>
      </c>
      <c r="BG130" s="237">
        <f>IF(N130="zákl. přenesená",J130,0)</f>
        <v>0</v>
      </c>
      <c r="BH130" s="237">
        <f>IF(N130="sníž. přenesená",J130,0)</f>
        <v>0</v>
      </c>
      <c r="BI130" s="237">
        <f>IF(N130="nulová",J130,0)</f>
        <v>0</v>
      </c>
      <c r="BJ130" s="16" t="s">
        <v>87</v>
      </c>
      <c r="BK130" s="237">
        <f>ROUND(I130*H130,2)</f>
        <v>0</v>
      </c>
      <c r="BL130" s="16" t="s">
        <v>94</v>
      </c>
      <c r="BM130" s="236" t="s">
        <v>490</v>
      </c>
    </row>
    <row r="131" s="2" customFormat="1" ht="16.5" customHeight="1">
      <c r="A131" s="37"/>
      <c r="B131" s="38"/>
      <c r="C131" s="261" t="s">
        <v>100</v>
      </c>
      <c r="D131" s="261" t="s">
        <v>222</v>
      </c>
      <c r="E131" s="262" t="s">
        <v>491</v>
      </c>
      <c r="F131" s="263" t="s">
        <v>492</v>
      </c>
      <c r="G131" s="264" t="s">
        <v>219</v>
      </c>
      <c r="H131" s="265">
        <v>1</v>
      </c>
      <c r="I131" s="266"/>
      <c r="J131" s="267">
        <f>ROUND(I131*H131,2)</f>
        <v>0</v>
      </c>
      <c r="K131" s="263" t="s">
        <v>150</v>
      </c>
      <c r="L131" s="268"/>
      <c r="M131" s="269" t="s">
        <v>1</v>
      </c>
      <c r="N131" s="270" t="s">
        <v>41</v>
      </c>
      <c r="O131" s="90"/>
      <c r="P131" s="234">
        <f>O131*H131</f>
        <v>0</v>
      </c>
      <c r="Q131" s="234">
        <v>0.00022000000000000001</v>
      </c>
      <c r="R131" s="234">
        <f>Q131*H131</f>
        <v>0.00022000000000000001</v>
      </c>
      <c r="S131" s="234">
        <v>0</v>
      </c>
      <c r="T131" s="235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183</v>
      </c>
      <c r="AT131" s="236" t="s">
        <v>222</v>
      </c>
      <c r="AU131" s="236" t="s">
        <v>87</v>
      </c>
      <c r="AY131" s="16" t="s">
        <v>144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87</v>
      </c>
      <c r="BK131" s="237">
        <f>ROUND(I131*H131,2)</f>
        <v>0</v>
      </c>
      <c r="BL131" s="16" t="s">
        <v>94</v>
      </c>
      <c r="BM131" s="236" t="s">
        <v>493</v>
      </c>
    </row>
    <row r="132" s="2" customFormat="1" ht="16.5" customHeight="1">
      <c r="A132" s="37"/>
      <c r="B132" s="38"/>
      <c r="C132" s="261" t="s">
        <v>178</v>
      </c>
      <c r="D132" s="261" t="s">
        <v>222</v>
      </c>
      <c r="E132" s="262" t="s">
        <v>494</v>
      </c>
      <c r="F132" s="263" t="s">
        <v>495</v>
      </c>
      <c r="G132" s="264" t="s">
        <v>219</v>
      </c>
      <c r="H132" s="265">
        <v>13</v>
      </c>
      <c r="I132" s="266"/>
      <c r="J132" s="267">
        <f>ROUND(I132*H132,2)</f>
        <v>0</v>
      </c>
      <c r="K132" s="263" t="s">
        <v>150</v>
      </c>
      <c r="L132" s="268"/>
      <c r="M132" s="269" t="s">
        <v>1</v>
      </c>
      <c r="N132" s="270" t="s">
        <v>41</v>
      </c>
      <c r="O132" s="90"/>
      <c r="P132" s="234">
        <f>O132*H132</f>
        <v>0</v>
      </c>
      <c r="Q132" s="234">
        <v>0.00036000000000000002</v>
      </c>
      <c r="R132" s="234">
        <f>Q132*H132</f>
        <v>0.0046800000000000001</v>
      </c>
      <c r="S132" s="234">
        <v>0</v>
      </c>
      <c r="T132" s="235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6" t="s">
        <v>183</v>
      </c>
      <c r="AT132" s="236" t="s">
        <v>222</v>
      </c>
      <c r="AU132" s="236" t="s">
        <v>87</v>
      </c>
      <c r="AY132" s="16" t="s">
        <v>144</v>
      </c>
      <c r="BE132" s="237">
        <f>IF(N132="základní",J132,0)</f>
        <v>0</v>
      </c>
      <c r="BF132" s="237">
        <f>IF(N132="snížená",J132,0)</f>
        <v>0</v>
      </c>
      <c r="BG132" s="237">
        <f>IF(N132="zákl. přenesená",J132,0)</f>
        <v>0</v>
      </c>
      <c r="BH132" s="237">
        <f>IF(N132="sníž. přenesená",J132,0)</f>
        <v>0</v>
      </c>
      <c r="BI132" s="237">
        <f>IF(N132="nulová",J132,0)</f>
        <v>0</v>
      </c>
      <c r="BJ132" s="16" t="s">
        <v>87</v>
      </c>
      <c r="BK132" s="237">
        <f>ROUND(I132*H132,2)</f>
        <v>0</v>
      </c>
      <c r="BL132" s="16" t="s">
        <v>94</v>
      </c>
      <c r="BM132" s="236" t="s">
        <v>496</v>
      </c>
    </row>
    <row r="133" s="13" customFormat="1">
      <c r="A133" s="13"/>
      <c r="B133" s="238"/>
      <c r="C133" s="239"/>
      <c r="D133" s="240" t="s">
        <v>152</v>
      </c>
      <c r="E133" s="241" t="s">
        <v>1</v>
      </c>
      <c r="F133" s="242" t="s">
        <v>497</v>
      </c>
      <c r="G133" s="239"/>
      <c r="H133" s="243">
        <v>13</v>
      </c>
      <c r="I133" s="244"/>
      <c r="J133" s="239"/>
      <c r="K133" s="239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152</v>
      </c>
      <c r="AU133" s="249" t="s">
        <v>87</v>
      </c>
      <c r="AV133" s="13" t="s">
        <v>87</v>
      </c>
      <c r="AW133" s="13" t="s">
        <v>31</v>
      </c>
      <c r="AX133" s="13" t="s">
        <v>75</v>
      </c>
      <c r="AY133" s="249" t="s">
        <v>144</v>
      </c>
    </row>
    <row r="134" s="14" customFormat="1">
      <c r="A134" s="14"/>
      <c r="B134" s="250"/>
      <c r="C134" s="251"/>
      <c r="D134" s="240" t="s">
        <v>152</v>
      </c>
      <c r="E134" s="252" t="s">
        <v>1</v>
      </c>
      <c r="F134" s="253" t="s">
        <v>154</v>
      </c>
      <c r="G134" s="251"/>
      <c r="H134" s="254">
        <v>13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152</v>
      </c>
      <c r="AU134" s="260" t="s">
        <v>87</v>
      </c>
      <c r="AV134" s="14" t="s">
        <v>94</v>
      </c>
      <c r="AW134" s="14" t="s">
        <v>31</v>
      </c>
      <c r="AX134" s="14" t="s">
        <v>82</v>
      </c>
      <c r="AY134" s="260" t="s">
        <v>144</v>
      </c>
    </row>
    <row r="135" s="2" customFormat="1" ht="16.5" customHeight="1">
      <c r="A135" s="37"/>
      <c r="B135" s="38"/>
      <c r="C135" s="261" t="s">
        <v>183</v>
      </c>
      <c r="D135" s="261" t="s">
        <v>222</v>
      </c>
      <c r="E135" s="262" t="s">
        <v>498</v>
      </c>
      <c r="F135" s="263" t="s">
        <v>499</v>
      </c>
      <c r="G135" s="264" t="s">
        <v>219</v>
      </c>
      <c r="H135" s="265">
        <v>6</v>
      </c>
      <c r="I135" s="266"/>
      <c r="J135" s="267">
        <f>ROUND(I135*H135,2)</f>
        <v>0</v>
      </c>
      <c r="K135" s="263" t="s">
        <v>150</v>
      </c>
      <c r="L135" s="268"/>
      <c r="M135" s="269" t="s">
        <v>1</v>
      </c>
      <c r="N135" s="270" t="s">
        <v>41</v>
      </c>
      <c r="O135" s="90"/>
      <c r="P135" s="234">
        <f>O135*H135</f>
        <v>0</v>
      </c>
      <c r="Q135" s="234">
        <v>0.00052999999999999998</v>
      </c>
      <c r="R135" s="234">
        <f>Q135*H135</f>
        <v>0.0031799999999999997</v>
      </c>
      <c r="S135" s="234">
        <v>0</v>
      </c>
      <c r="T135" s="235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183</v>
      </c>
      <c r="AT135" s="236" t="s">
        <v>222</v>
      </c>
      <c r="AU135" s="236" t="s">
        <v>87</v>
      </c>
      <c r="AY135" s="16" t="s">
        <v>144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87</v>
      </c>
      <c r="BK135" s="237">
        <f>ROUND(I135*H135,2)</f>
        <v>0</v>
      </c>
      <c r="BL135" s="16" t="s">
        <v>94</v>
      </c>
      <c r="BM135" s="236" t="s">
        <v>500</v>
      </c>
    </row>
    <row r="136" s="2" customFormat="1" ht="16.5" customHeight="1">
      <c r="A136" s="37"/>
      <c r="B136" s="38"/>
      <c r="C136" s="261" t="s">
        <v>166</v>
      </c>
      <c r="D136" s="261" t="s">
        <v>222</v>
      </c>
      <c r="E136" s="262" t="s">
        <v>501</v>
      </c>
      <c r="F136" s="263" t="s">
        <v>502</v>
      </c>
      <c r="G136" s="264" t="s">
        <v>219</v>
      </c>
      <c r="H136" s="265">
        <v>7</v>
      </c>
      <c r="I136" s="266"/>
      <c r="J136" s="267">
        <f>ROUND(I136*H136,2)</f>
        <v>0</v>
      </c>
      <c r="K136" s="263" t="s">
        <v>1</v>
      </c>
      <c r="L136" s="268"/>
      <c r="M136" s="269" t="s">
        <v>1</v>
      </c>
      <c r="N136" s="270" t="s">
        <v>41</v>
      </c>
      <c r="O136" s="90"/>
      <c r="P136" s="234">
        <f>O136*H136</f>
        <v>0</v>
      </c>
      <c r="Q136" s="234">
        <v>0.00052999999999999998</v>
      </c>
      <c r="R136" s="234">
        <f>Q136*H136</f>
        <v>0.0037099999999999998</v>
      </c>
      <c r="S136" s="234">
        <v>0</v>
      </c>
      <c r="T136" s="235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6" t="s">
        <v>183</v>
      </c>
      <c r="AT136" s="236" t="s">
        <v>222</v>
      </c>
      <c r="AU136" s="236" t="s">
        <v>87</v>
      </c>
      <c r="AY136" s="16" t="s">
        <v>144</v>
      </c>
      <c r="BE136" s="237">
        <f>IF(N136="základní",J136,0)</f>
        <v>0</v>
      </c>
      <c r="BF136" s="237">
        <f>IF(N136="snížená",J136,0)</f>
        <v>0</v>
      </c>
      <c r="BG136" s="237">
        <f>IF(N136="zákl. přenesená",J136,0)</f>
        <v>0</v>
      </c>
      <c r="BH136" s="237">
        <f>IF(N136="sníž. přenesená",J136,0)</f>
        <v>0</v>
      </c>
      <c r="BI136" s="237">
        <f>IF(N136="nulová",J136,0)</f>
        <v>0</v>
      </c>
      <c r="BJ136" s="16" t="s">
        <v>87</v>
      </c>
      <c r="BK136" s="237">
        <f>ROUND(I136*H136,2)</f>
        <v>0</v>
      </c>
      <c r="BL136" s="16" t="s">
        <v>94</v>
      </c>
      <c r="BM136" s="236" t="s">
        <v>503</v>
      </c>
    </row>
    <row r="137" s="2" customFormat="1" ht="16.5" customHeight="1">
      <c r="A137" s="37"/>
      <c r="B137" s="38"/>
      <c r="C137" s="261" t="s">
        <v>191</v>
      </c>
      <c r="D137" s="261" t="s">
        <v>222</v>
      </c>
      <c r="E137" s="262" t="s">
        <v>504</v>
      </c>
      <c r="F137" s="263" t="s">
        <v>505</v>
      </c>
      <c r="G137" s="264" t="s">
        <v>219</v>
      </c>
      <c r="H137" s="265">
        <v>44</v>
      </c>
      <c r="I137" s="266"/>
      <c r="J137" s="267">
        <f>ROUND(I137*H137,2)</f>
        <v>0</v>
      </c>
      <c r="K137" s="263" t="s">
        <v>1</v>
      </c>
      <c r="L137" s="268"/>
      <c r="M137" s="269" t="s">
        <v>1</v>
      </c>
      <c r="N137" s="270" t="s">
        <v>41</v>
      </c>
      <c r="O137" s="90"/>
      <c r="P137" s="234">
        <f>O137*H137</f>
        <v>0</v>
      </c>
      <c r="Q137" s="234">
        <v>0.00033</v>
      </c>
      <c r="R137" s="234">
        <f>Q137*H137</f>
        <v>0.01452</v>
      </c>
      <c r="S137" s="234">
        <v>0</v>
      </c>
      <c r="T137" s="23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6" t="s">
        <v>183</v>
      </c>
      <c r="AT137" s="236" t="s">
        <v>222</v>
      </c>
      <c r="AU137" s="236" t="s">
        <v>87</v>
      </c>
      <c r="AY137" s="16" t="s">
        <v>144</v>
      </c>
      <c r="BE137" s="237">
        <f>IF(N137="základní",J137,0)</f>
        <v>0</v>
      </c>
      <c r="BF137" s="237">
        <f>IF(N137="snížená",J137,0)</f>
        <v>0</v>
      </c>
      <c r="BG137" s="237">
        <f>IF(N137="zákl. přenesená",J137,0)</f>
        <v>0</v>
      </c>
      <c r="BH137" s="237">
        <f>IF(N137="sníž. přenesená",J137,0)</f>
        <v>0</v>
      </c>
      <c r="BI137" s="237">
        <f>IF(N137="nulová",J137,0)</f>
        <v>0</v>
      </c>
      <c r="BJ137" s="16" t="s">
        <v>87</v>
      </c>
      <c r="BK137" s="237">
        <f>ROUND(I137*H137,2)</f>
        <v>0</v>
      </c>
      <c r="BL137" s="16" t="s">
        <v>94</v>
      </c>
      <c r="BM137" s="236" t="s">
        <v>506</v>
      </c>
    </row>
    <row r="138" s="2" customFormat="1" ht="24.15" customHeight="1">
      <c r="A138" s="37"/>
      <c r="B138" s="38"/>
      <c r="C138" s="261" t="s">
        <v>197</v>
      </c>
      <c r="D138" s="261" t="s">
        <v>222</v>
      </c>
      <c r="E138" s="262" t="s">
        <v>507</v>
      </c>
      <c r="F138" s="263" t="s">
        <v>508</v>
      </c>
      <c r="G138" s="264" t="s">
        <v>219</v>
      </c>
      <c r="H138" s="265">
        <v>8</v>
      </c>
      <c r="I138" s="266"/>
      <c r="J138" s="267">
        <f>ROUND(I138*H138,2)</f>
        <v>0</v>
      </c>
      <c r="K138" s="263" t="s">
        <v>150</v>
      </c>
      <c r="L138" s="268"/>
      <c r="M138" s="269" t="s">
        <v>1</v>
      </c>
      <c r="N138" s="270" t="s">
        <v>41</v>
      </c>
      <c r="O138" s="90"/>
      <c r="P138" s="234">
        <f>O138*H138</f>
        <v>0</v>
      </c>
      <c r="Q138" s="234">
        <v>0.00038000000000000002</v>
      </c>
      <c r="R138" s="234">
        <f>Q138*H138</f>
        <v>0.0030400000000000002</v>
      </c>
      <c r="S138" s="234">
        <v>0</v>
      </c>
      <c r="T138" s="23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6" t="s">
        <v>183</v>
      </c>
      <c r="AT138" s="236" t="s">
        <v>222</v>
      </c>
      <c r="AU138" s="236" t="s">
        <v>87</v>
      </c>
      <c r="AY138" s="16" t="s">
        <v>144</v>
      </c>
      <c r="BE138" s="237">
        <f>IF(N138="základní",J138,0)</f>
        <v>0</v>
      </c>
      <c r="BF138" s="237">
        <f>IF(N138="snížená",J138,0)</f>
        <v>0</v>
      </c>
      <c r="BG138" s="237">
        <f>IF(N138="zákl. přenesená",J138,0)</f>
        <v>0</v>
      </c>
      <c r="BH138" s="237">
        <f>IF(N138="sníž. přenesená",J138,0)</f>
        <v>0</v>
      </c>
      <c r="BI138" s="237">
        <f>IF(N138="nulová",J138,0)</f>
        <v>0</v>
      </c>
      <c r="BJ138" s="16" t="s">
        <v>87</v>
      </c>
      <c r="BK138" s="237">
        <f>ROUND(I138*H138,2)</f>
        <v>0</v>
      </c>
      <c r="BL138" s="16" t="s">
        <v>94</v>
      </c>
      <c r="BM138" s="236" t="s">
        <v>509</v>
      </c>
    </row>
    <row r="139" s="2" customFormat="1" ht="16.5" customHeight="1">
      <c r="A139" s="37"/>
      <c r="B139" s="38"/>
      <c r="C139" s="261" t="s">
        <v>8</v>
      </c>
      <c r="D139" s="261" t="s">
        <v>222</v>
      </c>
      <c r="E139" s="262" t="s">
        <v>510</v>
      </c>
      <c r="F139" s="263" t="s">
        <v>511</v>
      </c>
      <c r="G139" s="264" t="s">
        <v>219</v>
      </c>
      <c r="H139" s="265">
        <v>2</v>
      </c>
      <c r="I139" s="266"/>
      <c r="J139" s="267">
        <f>ROUND(I139*H139,2)</f>
        <v>0</v>
      </c>
      <c r="K139" s="263" t="s">
        <v>150</v>
      </c>
      <c r="L139" s="268"/>
      <c r="M139" s="269" t="s">
        <v>1</v>
      </c>
      <c r="N139" s="270" t="s">
        <v>41</v>
      </c>
      <c r="O139" s="90"/>
      <c r="P139" s="234">
        <f>O139*H139</f>
        <v>0</v>
      </c>
      <c r="Q139" s="234">
        <v>6.9999999999999994E-05</v>
      </c>
      <c r="R139" s="234">
        <f>Q139*H139</f>
        <v>0.00013999999999999999</v>
      </c>
      <c r="S139" s="234">
        <v>0</v>
      </c>
      <c r="T139" s="235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6" t="s">
        <v>183</v>
      </c>
      <c r="AT139" s="236" t="s">
        <v>222</v>
      </c>
      <c r="AU139" s="236" t="s">
        <v>87</v>
      </c>
      <c r="AY139" s="16" t="s">
        <v>144</v>
      </c>
      <c r="BE139" s="237">
        <f>IF(N139="základní",J139,0)</f>
        <v>0</v>
      </c>
      <c r="BF139" s="237">
        <f>IF(N139="snížená",J139,0)</f>
        <v>0</v>
      </c>
      <c r="BG139" s="237">
        <f>IF(N139="zákl. přenesená",J139,0)</f>
        <v>0</v>
      </c>
      <c r="BH139" s="237">
        <f>IF(N139="sníž. přenesená",J139,0)</f>
        <v>0</v>
      </c>
      <c r="BI139" s="237">
        <f>IF(N139="nulová",J139,0)</f>
        <v>0</v>
      </c>
      <c r="BJ139" s="16" t="s">
        <v>87</v>
      </c>
      <c r="BK139" s="237">
        <f>ROUND(I139*H139,2)</f>
        <v>0</v>
      </c>
      <c r="BL139" s="16" t="s">
        <v>94</v>
      </c>
      <c r="BM139" s="236" t="s">
        <v>512</v>
      </c>
    </row>
    <row r="140" s="2" customFormat="1" ht="16.5" customHeight="1">
      <c r="A140" s="37"/>
      <c r="B140" s="38"/>
      <c r="C140" s="261" t="s">
        <v>211</v>
      </c>
      <c r="D140" s="261" t="s">
        <v>222</v>
      </c>
      <c r="E140" s="262" t="s">
        <v>513</v>
      </c>
      <c r="F140" s="263" t="s">
        <v>514</v>
      </c>
      <c r="G140" s="264" t="s">
        <v>219</v>
      </c>
      <c r="H140" s="265">
        <v>6</v>
      </c>
      <c r="I140" s="266"/>
      <c r="J140" s="267">
        <f>ROUND(I140*H140,2)</f>
        <v>0</v>
      </c>
      <c r="K140" s="263" t="s">
        <v>1</v>
      </c>
      <c r="L140" s="268"/>
      <c r="M140" s="269" t="s">
        <v>1</v>
      </c>
      <c r="N140" s="270" t="s">
        <v>41</v>
      </c>
      <c r="O140" s="90"/>
      <c r="P140" s="234">
        <f>O140*H140</f>
        <v>0</v>
      </c>
      <c r="Q140" s="234">
        <v>0.00012</v>
      </c>
      <c r="R140" s="234">
        <f>Q140*H140</f>
        <v>0.00072000000000000005</v>
      </c>
      <c r="S140" s="234">
        <v>0</v>
      </c>
      <c r="T140" s="23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183</v>
      </c>
      <c r="AT140" s="236" t="s">
        <v>222</v>
      </c>
      <c r="AU140" s="236" t="s">
        <v>87</v>
      </c>
      <c r="AY140" s="16" t="s">
        <v>144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87</v>
      </c>
      <c r="BK140" s="237">
        <f>ROUND(I140*H140,2)</f>
        <v>0</v>
      </c>
      <c r="BL140" s="16" t="s">
        <v>94</v>
      </c>
      <c r="BM140" s="236" t="s">
        <v>515</v>
      </c>
    </row>
    <row r="141" s="2" customFormat="1" ht="16.5" customHeight="1">
      <c r="A141" s="37"/>
      <c r="B141" s="38"/>
      <c r="C141" s="261" t="s">
        <v>216</v>
      </c>
      <c r="D141" s="261" t="s">
        <v>222</v>
      </c>
      <c r="E141" s="262" t="s">
        <v>516</v>
      </c>
      <c r="F141" s="263" t="s">
        <v>517</v>
      </c>
      <c r="G141" s="264" t="s">
        <v>219</v>
      </c>
      <c r="H141" s="265">
        <v>16</v>
      </c>
      <c r="I141" s="266"/>
      <c r="J141" s="267">
        <f>ROUND(I141*H141,2)</f>
        <v>0</v>
      </c>
      <c r="K141" s="263" t="s">
        <v>1</v>
      </c>
      <c r="L141" s="268"/>
      <c r="M141" s="269" t="s">
        <v>1</v>
      </c>
      <c r="N141" s="270" t="s">
        <v>41</v>
      </c>
      <c r="O141" s="90"/>
      <c r="P141" s="234">
        <f>O141*H141</f>
        <v>0</v>
      </c>
      <c r="Q141" s="234">
        <v>0.00016000000000000001</v>
      </c>
      <c r="R141" s="234">
        <f>Q141*H141</f>
        <v>0.0025600000000000002</v>
      </c>
      <c r="S141" s="234">
        <v>0</v>
      </c>
      <c r="T141" s="235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6" t="s">
        <v>183</v>
      </c>
      <c r="AT141" s="236" t="s">
        <v>222</v>
      </c>
      <c r="AU141" s="236" t="s">
        <v>87</v>
      </c>
      <c r="AY141" s="16" t="s">
        <v>144</v>
      </c>
      <c r="BE141" s="237">
        <f>IF(N141="základní",J141,0)</f>
        <v>0</v>
      </c>
      <c r="BF141" s="237">
        <f>IF(N141="snížená",J141,0)</f>
        <v>0</v>
      </c>
      <c r="BG141" s="237">
        <f>IF(N141="zákl. přenesená",J141,0)</f>
        <v>0</v>
      </c>
      <c r="BH141" s="237">
        <f>IF(N141="sníž. přenesená",J141,0)</f>
        <v>0</v>
      </c>
      <c r="BI141" s="237">
        <f>IF(N141="nulová",J141,0)</f>
        <v>0</v>
      </c>
      <c r="BJ141" s="16" t="s">
        <v>87</v>
      </c>
      <c r="BK141" s="237">
        <f>ROUND(I141*H141,2)</f>
        <v>0</v>
      </c>
      <c r="BL141" s="16" t="s">
        <v>94</v>
      </c>
      <c r="BM141" s="236" t="s">
        <v>518</v>
      </c>
    </row>
    <row r="142" s="2" customFormat="1" ht="16.5" customHeight="1">
      <c r="A142" s="37"/>
      <c r="B142" s="38"/>
      <c r="C142" s="225" t="s">
        <v>221</v>
      </c>
      <c r="D142" s="225" t="s">
        <v>146</v>
      </c>
      <c r="E142" s="226" t="s">
        <v>519</v>
      </c>
      <c r="F142" s="227" t="s">
        <v>520</v>
      </c>
      <c r="G142" s="228" t="s">
        <v>476</v>
      </c>
      <c r="H142" s="229">
        <v>140</v>
      </c>
      <c r="I142" s="230"/>
      <c r="J142" s="231">
        <f>ROUND(I142*H142,2)</f>
        <v>0</v>
      </c>
      <c r="K142" s="227" t="s">
        <v>150</v>
      </c>
      <c r="L142" s="43"/>
      <c r="M142" s="232" t="s">
        <v>1</v>
      </c>
      <c r="N142" s="233" t="s">
        <v>41</v>
      </c>
      <c r="O142" s="90"/>
      <c r="P142" s="234">
        <f>O142*H142</f>
        <v>0</v>
      </c>
      <c r="Q142" s="234">
        <v>0</v>
      </c>
      <c r="R142" s="234">
        <f>Q142*H142</f>
        <v>0</v>
      </c>
      <c r="S142" s="234">
        <v>0</v>
      </c>
      <c r="T142" s="23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6" t="s">
        <v>208</v>
      </c>
      <c r="AT142" s="236" t="s">
        <v>146</v>
      </c>
      <c r="AU142" s="236" t="s">
        <v>87</v>
      </c>
      <c r="AY142" s="16" t="s">
        <v>144</v>
      </c>
      <c r="BE142" s="237">
        <f>IF(N142="základní",J142,0)</f>
        <v>0</v>
      </c>
      <c r="BF142" s="237">
        <f>IF(N142="snížená",J142,0)</f>
        <v>0</v>
      </c>
      <c r="BG142" s="237">
        <f>IF(N142="zákl. přenesená",J142,0)</f>
        <v>0</v>
      </c>
      <c r="BH142" s="237">
        <f>IF(N142="sníž. přenesená",J142,0)</f>
        <v>0</v>
      </c>
      <c r="BI142" s="237">
        <f>IF(N142="nulová",J142,0)</f>
        <v>0</v>
      </c>
      <c r="BJ142" s="16" t="s">
        <v>87</v>
      </c>
      <c r="BK142" s="237">
        <f>ROUND(I142*H142,2)</f>
        <v>0</v>
      </c>
      <c r="BL142" s="16" t="s">
        <v>208</v>
      </c>
      <c r="BM142" s="236" t="s">
        <v>521</v>
      </c>
    </row>
    <row r="143" s="2" customFormat="1" ht="16.5" customHeight="1">
      <c r="A143" s="37"/>
      <c r="B143" s="38"/>
      <c r="C143" s="225" t="s">
        <v>208</v>
      </c>
      <c r="D143" s="225" t="s">
        <v>146</v>
      </c>
      <c r="E143" s="226" t="s">
        <v>522</v>
      </c>
      <c r="F143" s="227" t="s">
        <v>523</v>
      </c>
      <c r="G143" s="228" t="s">
        <v>461</v>
      </c>
      <c r="H143" s="229">
        <v>1</v>
      </c>
      <c r="I143" s="230"/>
      <c r="J143" s="231">
        <f>ROUND(I143*H143,2)</f>
        <v>0</v>
      </c>
      <c r="K143" s="227" t="s">
        <v>1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0.033119999999999997</v>
      </c>
      <c r="R143" s="234">
        <f>Q143*H143</f>
        <v>0.033119999999999997</v>
      </c>
      <c r="S143" s="234">
        <v>0</v>
      </c>
      <c r="T143" s="235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208</v>
      </c>
      <c r="AT143" s="236" t="s">
        <v>146</v>
      </c>
      <c r="AU143" s="236" t="s">
        <v>87</v>
      </c>
      <c r="AY143" s="16" t="s">
        <v>144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87</v>
      </c>
      <c r="BK143" s="237">
        <f>ROUND(I143*H143,2)</f>
        <v>0</v>
      </c>
      <c r="BL143" s="16" t="s">
        <v>208</v>
      </c>
      <c r="BM143" s="236" t="s">
        <v>524</v>
      </c>
    </row>
    <row r="144" s="2" customFormat="1" ht="24.15" customHeight="1">
      <c r="A144" s="37"/>
      <c r="B144" s="38"/>
      <c r="C144" s="225" t="s">
        <v>233</v>
      </c>
      <c r="D144" s="225" t="s">
        <v>146</v>
      </c>
      <c r="E144" s="226" t="s">
        <v>525</v>
      </c>
      <c r="F144" s="227" t="s">
        <v>526</v>
      </c>
      <c r="G144" s="228" t="s">
        <v>229</v>
      </c>
      <c r="H144" s="271"/>
      <c r="I144" s="230"/>
      <c r="J144" s="231">
        <f>ROUND(I144*H144,2)</f>
        <v>0</v>
      </c>
      <c r="K144" s="227" t="s">
        <v>150</v>
      </c>
      <c r="L144" s="43"/>
      <c r="M144" s="232" t="s">
        <v>1</v>
      </c>
      <c r="N144" s="233" t="s">
        <v>41</v>
      </c>
      <c r="O144" s="90"/>
      <c r="P144" s="234">
        <f>O144*H144</f>
        <v>0</v>
      </c>
      <c r="Q144" s="234">
        <v>0</v>
      </c>
      <c r="R144" s="234">
        <f>Q144*H144</f>
        <v>0</v>
      </c>
      <c r="S144" s="234">
        <v>0</v>
      </c>
      <c r="T144" s="23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36" t="s">
        <v>208</v>
      </c>
      <c r="AT144" s="236" t="s">
        <v>146</v>
      </c>
      <c r="AU144" s="236" t="s">
        <v>87</v>
      </c>
      <c r="AY144" s="16" t="s">
        <v>144</v>
      </c>
      <c r="BE144" s="237">
        <f>IF(N144="základní",J144,0)</f>
        <v>0</v>
      </c>
      <c r="BF144" s="237">
        <f>IF(N144="snížená",J144,0)</f>
        <v>0</v>
      </c>
      <c r="BG144" s="237">
        <f>IF(N144="zákl. přenesená",J144,0)</f>
        <v>0</v>
      </c>
      <c r="BH144" s="237">
        <f>IF(N144="sníž. přenesená",J144,0)</f>
        <v>0</v>
      </c>
      <c r="BI144" s="237">
        <f>IF(N144="nulová",J144,0)</f>
        <v>0</v>
      </c>
      <c r="BJ144" s="16" t="s">
        <v>87</v>
      </c>
      <c r="BK144" s="237">
        <f>ROUND(I144*H144,2)</f>
        <v>0</v>
      </c>
      <c r="BL144" s="16" t="s">
        <v>208</v>
      </c>
      <c r="BM144" s="236" t="s">
        <v>527</v>
      </c>
    </row>
    <row r="145" s="12" customFormat="1" ht="22.8" customHeight="1">
      <c r="A145" s="12"/>
      <c r="B145" s="209"/>
      <c r="C145" s="210"/>
      <c r="D145" s="211" t="s">
        <v>74</v>
      </c>
      <c r="E145" s="223" t="s">
        <v>528</v>
      </c>
      <c r="F145" s="223" t="s">
        <v>529</v>
      </c>
      <c r="G145" s="210"/>
      <c r="H145" s="210"/>
      <c r="I145" s="213"/>
      <c r="J145" s="224">
        <f>BK145</f>
        <v>0</v>
      </c>
      <c r="K145" s="210"/>
      <c r="L145" s="215"/>
      <c r="M145" s="216"/>
      <c r="N145" s="217"/>
      <c r="O145" s="217"/>
      <c r="P145" s="218">
        <f>SUM(P146:P161)</f>
        <v>0</v>
      </c>
      <c r="Q145" s="217"/>
      <c r="R145" s="218">
        <f>SUM(R146:R161)</f>
        <v>0.014</v>
      </c>
      <c r="S145" s="217"/>
      <c r="T145" s="219">
        <f>SUM(T146:T161)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0" t="s">
        <v>87</v>
      </c>
      <c r="AT145" s="221" t="s">
        <v>74</v>
      </c>
      <c r="AU145" s="221" t="s">
        <v>82</v>
      </c>
      <c r="AY145" s="220" t="s">
        <v>144</v>
      </c>
      <c r="BK145" s="222">
        <f>SUM(BK146:BK161)</f>
        <v>0</v>
      </c>
    </row>
    <row r="146" s="2" customFormat="1" ht="24.15" customHeight="1">
      <c r="A146" s="37"/>
      <c r="B146" s="38"/>
      <c r="C146" s="225" t="s">
        <v>238</v>
      </c>
      <c r="D146" s="225" t="s">
        <v>146</v>
      </c>
      <c r="E146" s="226" t="s">
        <v>530</v>
      </c>
      <c r="F146" s="227" t="s">
        <v>531</v>
      </c>
      <c r="G146" s="228" t="s">
        <v>461</v>
      </c>
      <c r="H146" s="229">
        <v>1</v>
      </c>
      <c r="I146" s="230"/>
      <c r="J146" s="231">
        <f>ROUND(I146*H146,2)</f>
        <v>0</v>
      </c>
      <c r="K146" s="227" t="s">
        <v>1</v>
      </c>
      <c r="L146" s="43"/>
      <c r="M146" s="232" t="s">
        <v>1</v>
      </c>
      <c r="N146" s="233" t="s">
        <v>41</v>
      </c>
      <c r="O146" s="90"/>
      <c r="P146" s="234">
        <f>O146*H146</f>
        <v>0</v>
      </c>
      <c r="Q146" s="234">
        <v>0</v>
      </c>
      <c r="R146" s="234">
        <f>Q146*H146</f>
        <v>0</v>
      </c>
      <c r="S146" s="234">
        <v>0</v>
      </c>
      <c r="T146" s="235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6" t="s">
        <v>462</v>
      </c>
      <c r="AT146" s="236" t="s">
        <v>146</v>
      </c>
      <c r="AU146" s="236" t="s">
        <v>87</v>
      </c>
      <c r="AY146" s="16" t="s">
        <v>144</v>
      </c>
      <c r="BE146" s="237">
        <f>IF(N146="základní",J146,0)</f>
        <v>0</v>
      </c>
      <c r="BF146" s="237">
        <f>IF(N146="snížená",J146,0)</f>
        <v>0</v>
      </c>
      <c r="BG146" s="237">
        <f>IF(N146="zákl. přenesená",J146,0)</f>
        <v>0</v>
      </c>
      <c r="BH146" s="237">
        <f>IF(N146="sníž. přenesená",J146,0)</f>
        <v>0</v>
      </c>
      <c r="BI146" s="237">
        <f>IF(N146="nulová",J146,0)</f>
        <v>0</v>
      </c>
      <c r="BJ146" s="16" t="s">
        <v>87</v>
      </c>
      <c r="BK146" s="237">
        <f>ROUND(I146*H146,2)</f>
        <v>0</v>
      </c>
      <c r="BL146" s="16" t="s">
        <v>462</v>
      </c>
      <c r="BM146" s="236" t="s">
        <v>532</v>
      </c>
    </row>
    <row r="147" s="2" customFormat="1" ht="16.5" customHeight="1">
      <c r="A147" s="37"/>
      <c r="B147" s="38"/>
      <c r="C147" s="225" t="s">
        <v>242</v>
      </c>
      <c r="D147" s="225" t="s">
        <v>146</v>
      </c>
      <c r="E147" s="226" t="s">
        <v>533</v>
      </c>
      <c r="F147" s="227" t="s">
        <v>534</v>
      </c>
      <c r="G147" s="228" t="s">
        <v>461</v>
      </c>
      <c r="H147" s="229">
        <v>1</v>
      </c>
      <c r="I147" s="230"/>
      <c r="J147" s="231">
        <f>ROUND(I147*H147,2)</f>
        <v>0</v>
      </c>
      <c r="K147" s="227" t="s">
        <v>1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</v>
      </c>
      <c r="T147" s="235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208</v>
      </c>
      <c r="AT147" s="236" t="s">
        <v>146</v>
      </c>
      <c r="AU147" s="236" t="s">
        <v>87</v>
      </c>
      <c r="AY147" s="16" t="s">
        <v>144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87</v>
      </c>
      <c r="BK147" s="237">
        <f>ROUND(I147*H147,2)</f>
        <v>0</v>
      </c>
      <c r="BL147" s="16" t="s">
        <v>208</v>
      </c>
      <c r="BM147" s="236" t="s">
        <v>535</v>
      </c>
    </row>
    <row r="148" s="2" customFormat="1" ht="16.5" customHeight="1">
      <c r="A148" s="37"/>
      <c r="B148" s="38"/>
      <c r="C148" s="225" t="s">
        <v>246</v>
      </c>
      <c r="D148" s="225" t="s">
        <v>146</v>
      </c>
      <c r="E148" s="226" t="s">
        <v>536</v>
      </c>
      <c r="F148" s="227" t="s">
        <v>537</v>
      </c>
      <c r="G148" s="228" t="s">
        <v>461</v>
      </c>
      <c r="H148" s="229">
        <v>1</v>
      </c>
      <c r="I148" s="230"/>
      <c r="J148" s="231">
        <f>ROUND(I148*H148,2)</f>
        <v>0</v>
      </c>
      <c r="K148" s="227" t="s">
        <v>1</v>
      </c>
      <c r="L148" s="43"/>
      <c r="M148" s="232" t="s">
        <v>1</v>
      </c>
      <c r="N148" s="233" t="s">
        <v>41</v>
      </c>
      <c r="O148" s="90"/>
      <c r="P148" s="234">
        <f>O148*H148</f>
        <v>0</v>
      </c>
      <c r="Q148" s="234">
        <v>0</v>
      </c>
      <c r="R148" s="234">
        <f>Q148*H148</f>
        <v>0</v>
      </c>
      <c r="S148" s="234">
        <v>0</v>
      </c>
      <c r="T148" s="235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6" t="s">
        <v>208</v>
      </c>
      <c r="AT148" s="236" t="s">
        <v>146</v>
      </c>
      <c r="AU148" s="236" t="s">
        <v>87</v>
      </c>
      <c r="AY148" s="16" t="s">
        <v>144</v>
      </c>
      <c r="BE148" s="237">
        <f>IF(N148="základní",J148,0)</f>
        <v>0</v>
      </c>
      <c r="BF148" s="237">
        <f>IF(N148="snížená",J148,0)</f>
        <v>0</v>
      </c>
      <c r="BG148" s="237">
        <f>IF(N148="zákl. přenesená",J148,0)</f>
        <v>0</v>
      </c>
      <c r="BH148" s="237">
        <f>IF(N148="sníž. přenesená",J148,0)</f>
        <v>0</v>
      </c>
      <c r="BI148" s="237">
        <f>IF(N148="nulová",J148,0)</f>
        <v>0</v>
      </c>
      <c r="BJ148" s="16" t="s">
        <v>87</v>
      </c>
      <c r="BK148" s="237">
        <f>ROUND(I148*H148,2)</f>
        <v>0</v>
      </c>
      <c r="BL148" s="16" t="s">
        <v>208</v>
      </c>
      <c r="BM148" s="236" t="s">
        <v>538</v>
      </c>
    </row>
    <row r="149" s="2" customFormat="1" ht="21.75" customHeight="1">
      <c r="A149" s="37"/>
      <c r="B149" s="38"/>
      <c r="C149" s="225" t="s">
        <v>7</v>
      </c>
      <c r="D149" s="225" t="s">
        <v>146</v>
      </c>
      <c r="E149" s="226" t="s">
        <v>539</v>
      </c>
      <c r="F149" s="227" t="s">
        <v>540</v>
      </c>
      <c r="G149" s="228" t="s">
        <v>461</v>
      </c>
      <c r="H149" s="229">
        <v>1</v>
      </c>
      <c r="I149" s="230"/>
      <c r="J149" s="231">
        <f>ROUND(I149*H149,2)</f>
        <v>0</v>
      </c>
      <c r="K149" s="227" t="s">
        <v>1</v>
      </c>
      <c r="L149" s="43"/>
      <c r="M149" s="232" t="s">
        <v>1</v>
      </c>
      <c r="N149" s="233" t="s">
        <v>41</v>
      </c>
      <c r="O149" s="90"/>
      <c r="P149" s="234">
        <f>O149*H149</f>
        <v>0</v>
      </c>
      <c r="Q149" s="234">
        <v>0</v>
      </c>
      <c r="R149" s="234">
        <f>Q149*H149</f>
        <v>0</v>
      </c>
      <c r="S149" s="234">
        <v>0</v>
      </c>
      <c r="T149" s="235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6" t="s">
        <v>208</v>
      </c>
      <c r="AT149" s="236" t="s">
        <v>146</v>
      </c>
      <c r="AU149" s="236" t="s">
        <v>87</v>
      </c>
      <c r="AY149" s="16" t="s">
        <v>144</v>
      </c>
      <c r="BE149" s="237">
        <f>IF(N149="základní",J149,0)</f>
        <v>0</v>
      </c>
      <c r="BF149" s="237">
        <f>IF(N149="snížená",J149,0)</f>
        <v>0</v>
      </c>
      <c r="BG149" s="237">
        <f>IF(N149="zákl. přenesená",J149,0)</f>
        <v>0</v>
      </c>
      <c r="BH149" s="237">
        <f>IF(N149="sníž. přenesená",J149,0)</f>
        <v>0</v>
      </c>
      <c r="BI149" s="237">
        <f>IF(N149="nulová",J149,0)</f>
        <v>0</v>
      </c>
      <c r="BJ149" s="16" t="s">
        <v>87</v>
      </c>
      <c r="BK149" s="237">
        <f>ROUND(I149*H149,2)</f>
        <v>0</v>
      </c>
      <c r="BL149" s="16" t="s">
        <v>208</v>
      </c>
      <c r="BM149" s="236" t="s">
        <v>541</v>
      </c>
    </row>
    <row r="150" s="2" customFormat="1" ht="24.15" customHeight="1">
      <c r="A150" s="37"/>
      <c r="B150" s="38"/>
      <c r="C150" s="225" t="s">
        <v>254</v>
      </c>
      <c r="D150" s="225" t="s">
        <v>146</v>
      </c>
      <c r="E150" s="226" t="s">
        <v>542</v>
      </c>
      <c r="F150" s="227" t="s">
        <v>543</v>
      </c>
      <c r="G150" s="228" t="s">
        <v>461</v>
      </c>
      <c r="H150" s="229">
        <v>1</v>
      </c>
      <c r="I150" s="230"/>
      <c r="J150" s="231">
        <f>ROUND(I150*H150,2)</f>
        <v>0</v>
      </c>
      <c r="K150" s="227" t="s">
        <v>1</v>
      </c>
      <c r="L150" s="43"/>
      <c r="M150" s="232" t="s">
        <v>1</v>
      </c>
      <c r="N150" s="233" t="s">
        <v>41</v>
      </c>
      <c r="O150" s="90"/>
      <c r="P150" s="234">
        <f>O150*H150</f>
        <v>0</v>
      </c>
      <c r="Q150" s="234">
        <v>0</v>
      </c>
      <c r="R150" s="234">
        <f>Q150*H150</f>
        <v>0</v>
      </c>
      <c r="S150" s="234">
        <v>0</v>
      </c>
      <c r="T150" s="235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6" t="s">
        <v>208</v>
      </c>
      <c r="AT150" s="236" t="s">
        <v>146</v>
      </c>
      <c r="AU150" s="236" t="s">
        <v>87</v>
      </c>
      <c r="AY150" s="16" t="s">
        <v>144</v>
      </c>
      <c r="BE150" s="237">
        <f>IF(N150="základní",J150,0)</f>
        <v>0</v>
      </c>
      <c r="BF150" s="237">
        <f>IF(N150="snížená",J150,0)</f>
        <v>0</v>
      </c>
      <c r="BG150" s="237">
        <f>IF(N150="zákl. přenesená",J150,0)</f>
        <v>0</v>
      </c>
      <c r="BH150" s="237">
        <f>IF(N150="sníž. přenesená",J150,0)</f>
        <v>0</v>
      </c>
      <c r="BI150" s="237">
        <f>IF(N150="nulová",J150,0)</f>
        <v>0</v>
      </c>
      <c r="BJ150" s="16" t="s">
        <v>87</v>
      </c>
      <c r="BK150" s="237">
        <f>ROUND(I150*H150,2)</f>
        <v>0</v>
      </c>
      <c r="BL150" s="16" t="s">
        <v>208</v>
      </c>
      <c r="BM150" s="236" t="s">
        <v>544</v>
      </c>
    </row>
    <row r="151" s="2" customFormat="1" ht="16.5" customHeight="1">
      <c r="A151" s="37"/>
      <c r="B151" s="38"/>
      <c r="C151" s="225" t="s">
        <v>260</v>
      </c>
      <c r="D151" s="225" t="s">
        <v>146</v>
      </c>
      <c r="E151" s="226" t="s">
        <v>545</v>
      </c>
      <c r="F151" s="227" t="s">
        <v>546</v>
      </c>
      <c r="G151" s="228" t="s">
        <v>461</v>
      </c>
      <c r="H151" s="229">
        <v>1</v>
      </c>
      <c r="I151" s="230"/>
      <c r="J151" s="231">
        <f>ROUND(I151*H151,2)</f>
        <v>0</v>
      </c>
      <c r="K151" s="227" t="s">
        <v>1</v>
      </c>
      <c r="L151" s="43"/>
      <c r="M151" s="232" t="s">
        <v>1</v>
      </c>
      <c r="N151" s="233" t="s">
        <v>41</v>
      </c>
      <c r="O151" s="90"/>
      <c r="P151" s="234">
        <f>O151*H151</f>
        <v>0</v>
      </c>
      <c r="Q151" s="234">
        <v>0</v>
      </c>
      <c r="R151" s="234">
        <f>Q151*H151</f>
        <v>0</v>
      </c>
      <c r="S151" s="234">
        <v>0</v>
      </c>
      <c r="T151" s="235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6" t="s">
        <v>208</v>
      </c>
      <c r="AT151" s="236" t="s">
        <v>146</v>
      </c>
      <c r="AU151" s="236" t="s">
        <v>87</v>
      </c>
      <c r="AY151" s="16" t="s">
        <v>144</v>
      </c>
      <c r="BE151" s="237">
        <f>IF(N151="základní",J151,0)</f>
        <v>0</v>
      </c>
      <c r="BF151" s="237">
        <f>IF(N151="snížená",J151,0)</f>
        <v>0</v>
      </c>
      <c r="BG151" s="237">
        <f>IF(N151="zákl. přenesená",J151,0)</f>
        <v>0</v>
      </c>
      <c r="BH151" s="237">
        <f>IF(N151="sníž. přenesená",J151,0)</f>
        <v>0</v>
      </c>
      <c r="BI151" s="237">
        <f>IF(N151="nulová",J151,0)</f>
        <v>0</v>
      </c>
      <c r="BJ151" s="16" t="s">
        <v>87</v>
      </c>
      <c r="BK151" s="237">
        <f>ROUND(I151*H151,2)</f>
        <v>0</v>
      </c>
      <c r="BL151" s="16" t="s">
        <v>208</v>
      </c>
      <c r="BM151" s="236" t="s">
        <v>547</v>
      </c>
    </row>
    <row r="152" s="2" customFormat="1" ht="16.5" customHeight="1">
      <c r="A152" s="37"/>
      <c r="B152" s="38"/>
      <c r="C152" s="225" t="s">
        <v>265</v>
      </c>
      <c r="D152" s="225" t="s">
        <v>146</v>
      </c>
      <c r="E152" s="226" t="s">
        <v>548</v>
      </c>
      <c r="F152" s="227" t="s">
        <v>549</v>
      </c>
      <c r="G152" s="228" t="s">
        <v>461</v>
      </c>
      <c r="H152" s="229">
        <v>1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</v>
      </c>
      <c r="R152" s="234">
        <f>Q152*H152</f>
        <v>0</v>
      </c>
      <c r="S152" s="234">
        <v>0</v>
      </c>
      <c r="T152" s="23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208</v>
      </c>
      <c r="AT152" s="236" t="s">
        <v>146</v>
      </c>
      <c r="AU152" s="236" t="s">
        <v>87</v>
      </c>
      <c r="AY152" s="16" t="s">
        <v>144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87</v>
      </c>
      <c r="BK152" s="237">
        <f>ROUND(I152*H152,2)</f>
        <v>0</v>
      </c>
      <c r="BL152" s="16" t="s">
        <v>208</v>
      </c>
      <c r="BM152" s="236" t="s">
        <v>550</v>
      </c>
    </row>
    <row r="153" s="2" customFormat="1" ht="16.5" customHeight="1">
      <c r="A153" s="37"/>
      <c r="B153" s="38"/>
      <c r="C153" s="225" t="s">
        <v>308</v>
      </c>
      <c r="D153" s="225" t="s">
        <v>146</v>
      </c>
      <c r="E153" s="226" t="s">
        <v>551</v>
      </c>
      <c r="F153" s="227" t="s">
        <v>552</v>
      </c>
      <c r="G153" s="228" t="s">
        <v>461</v>
      </c>
      <c r="H153" s="229">
        <v>1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</v>
      </c>
      <c r="T153" s="235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208</v>
      </c>
      <c r="AT153" s="236" t="s">
        <v>146</v>
      </c>
      <c r="AU153" s="236" t="s">
        <v>87</v>
      </c>
      <c r="AY153" s="16" t="s">
        <v>144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87</v>
      </c>
      <c r="BK153" s="237">
        <f>ROUND(I153*H153,2)</f>
        <v>0</v>
      </c>
      <c r="BL153" s="16" t="s">
        <v>208</v>
      </c>
      <c r="BM153" s="236" t="s">
        <v>553</v>
      </c>
    </row>
    <row r="154" s="2" customFormat="1" ht="24.15" customHeight="1">
      <c r="A154" s="37"/>
      <c r="B154" s="38"/>
      <c r="C154" s="225" t="s">
        <v>356</v>
      </c>
      <c r="D154" s="225" t="s">
        <v>146</v>
      </c>
      <c r="E154" s="226" t="s">
        <v>437</v>
      </c>
      <c r="F154" s="227" t="s">
        <v>438</v>
      </c>
      <c r="G154" s="228" t="s">
        <v>149</v>
      </c>
      <c r="H154" s="229">
        <v>350</v>
      </c>
      <c r="I154" s="230"/>
      <c r="J154" s="231">
        <f>ROUND(I154*H154,2)</f>
        <v>0</v>
      </c>
      <c r="K154" s="227" t="s">
        <v>150</v>
      </c>
      <c r="L154" s="43"/>
      <c r="M154" s="232" t="s">
        <v>1</v>
      </c>
      <c r="N154" s="233" t="s">
        <v>41</v>
      </c>
      <c r="O154" s="90"/>
      <c r="P154" s="234">
        <f>O154*H154</f>
        <v>0</v>
      </c>
      <c r="Q154" s="234">
        <v>4.0000000000000003E-05</v>
      </c>
      <c r="R154" s="234">
        <f>Q154*H154</f>
        <v>0.014</v>
      </c>
      <c r="S154" s="234">
        <v>0</v>
      </c>
      <c r="T154" s="23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6" t="s">
        <v>208</v>
      </c>
      <c r="AT154" s="236" t="s">
        <v>146</v>
      </c>
      <c r="AU154" s="236" t="s">
        <v>87</v>
      </c>
      <c r="AY154" s="16" t="s">
        <v>144</v>
      </c>
      <c r="BE154" s="237">
        <f>IF(N154="základní",J154,0)</f>
        <v>0</v>
      </c>
      <c r="BF154" s="237">
        <f>IF(N154="snížená",J154,0)</f>
        <v>0</v>
      </c>
      <c r="BG154" s="237">
        <f>IF(N154="zákl. přenesená",J154,0)</f>
        <v>0</v>
      </c>
      <c r="BH154" s="237">
        <f>IF(N154="sníž. přenesená",J154,0)</f>
        <v>0</v>
      </c>
      <c r="BI154" s="237">
        <f>IF(N154="nulová",J154,0)</f>
        <v>0</v>
      </c>
      <c r="BJ154" s="16" t="s">
        <v>87</v>
      </c>
      <c r="BK154" s="237">
        <f>ROUND(I154*H154,2)</f>
        <v>0</v>
      </c>
      <c r="BL154" s="16" t="s">
        <v>208</v>
      </c>
      <c r="BM154" s="236" t="s">
        <v>554</v>
      </c>
    </row>
    <row r="155" s="2" customFormat="1" ht="24.15" customHeight="1">
      <c r="A155" s="37"/>
      <c r="B155" s="38"/>
      <c r="C155" s="225" t="s">
        <v>358</v>
      </c>
      <c r="D155" s="225" t="s">
        <v>146</v>
      </c>
      <c r="E155" s="226" t="s">
        <v>555</v>
      </c>
      <c r="F155" s="227" t="s">
        <v>556</v>
      </c>
      <c r="G155" s="228" t="s">
        <v>181</v>
      </c>
      <c r="H155" s="229">
        <v>1.6499999999999999</v>
      </c>
      <c r="I155" s="230"/>
      <c r="J155" s="231">
        <f>ROUND(I155*H155,2)</f>
        <v>0</v>
      </c>
      <c r="K155" s="227" t="s">
        <v>150</v>
      </c>
      <c r="L155" s="43"/>
      <c r="M155" s="232" t="s">
        <v>1</v>
      </c>
      <c r="N155" s="233" t="s">
        <v>41</v>
      </c>
      <c r="O155" s="90"/>
      <c r="P155" s="234">
        <f>O155*H155</f>
        <v>0</v>
      </c>
      <c r="Q155" s="234">
        <v>0</v>
      </c>
      <c r="R155" s="234">
        <f>Q155*H155</f>
        <v>0</v>
      </c>
      <c r="S155" s="234">
        <v>0</v>
      </c>
      <c r="T155" s="235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6" t="s">
        <v>208</v>
      </c>
      <c r="AT155" s="236" t="s">
        <v>146</v>
      </c>
      <c r="AU155" s="236" t="s">
        <v>87</v>
      </c>
      <c r="AY155" s="16" t="s">
        <v>144</v>
      </c>
      <c r="BE155" s="237">
        <f>IF(N155="základní",J155,0)</f>
        <v>0</v>
      </c>
      <c r="BF155" s="237">
        <f>IF(N155="snížená",J155,0)</f>
        <v>0</v>
      </c>
      <c r="BG155" s="237">
        <f>IF(N155="zákl. přenesená",J155,0)</f>
        <v>0</v>
      </c>
      <c r="BH155" s="237">
        <f>IF(N155="sníž. přenesená",J155,0)</f>
        <v>0</v>
      </c>
      <c r="BI155" s="237">
        <f>IF(N155="nulová",J155,0)</f>
        <v>0</v>
      </c>
      <c r="BJ155" s="16" t="s">
        <v>87</v>
      </c>
      <c r="BK155" s="237">
        <f>ROUND(I155*H155,2)</f>
        <v>0</v>
      </c>
      <c r="BL155" s="16" t="s">
        <v>208</v>
      </c>
      <c r="BM155" s="236" t="s">
        <v>557</v>
      </c>
    </row>
    <row r="156" s="2" customFormat="1" ht="24.15" customHeight="1">
      <c r="A156" s="37"/>
      <c r="B156" s="38"/>
      <c r="C156" s="225" t="s">
        <v>360</v>
      </c>
      <c r="D156" s="225" t="s">
        <v>146</v>
      </c>
      <c r="E156" s="226" t="s">
        <v>184</v>
      </c>
      <c r="F156" s="227" t="s">
        <v>185</v>
      </c>
      <c r="G156" s="228" t="s">
        <v>181</v>
      </c>
      <c r="H156" s="229">
        <v>1.6499999999999999</v>
      </c>
      <c r="I156" s="230"/>
      <c r="J156" s="231">
        <f>ROUND(I156*H156,2)</f>
        <v>0</v>
      </c>
      <c r="K156" s="227" t="s">
        <v>150</v>
      </c>
      <c r="L156" s="43"/>
      <c r="M156" s="232" t="s">
        <v>1</v>
      </c>
      <c r="N156" s="233" t="s">
        <v>41</v>
      </c>
      <c r="O156" s="90"/>
      <c r="P156" s="234">
        <f>O156*H156</f>
        <v>0</v>
      </c>
      <c r="Q156" s="234">
        <v>0</v>
      </c>
      <c r="R156" s="234">
        <f>Q156*H156</f>
        <v>0</v>
      </c>
      <c r="S156" s="234">
        <v>0</v>
      </c>
      <c r="T156" s="23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6" t="s">
        <v>208</v>
      </c>
      <c r="AT156" s="236" t="s">
        <v>146</v>
      </c>
      <c r="AU156" s="236" t="s">
        <v>87</v>
      </c>
      <c r="AY156" s="16" t="s">
        <v>144</v>
      </c>
      <c r="BE156" s="237">
        <f>IF(N156="základní",J156,0)</f>
        <v>0</v>
      </c>
      <c r="BF156" s="237">
        <f>IF(N156="snížená",J156,0)</f>
        <v>0</v>
      </c>
      <c r="BG156" s="237">
        <f>IF(N156="zákl. přenesená",J156,0)</f>
        <v>0</v>
      </c>
      <c r="BH156" s="237">
        <f>IF(N156="sníž. přenesená",J156,0)</f>
        <v>0</v>
      </c>
      <c r="BI156" s="237">
        <f>IF(N156="nulová",J156,0)</f>
        <v>0</v>
      </c>
      <c r="BJ156" s="16" t="s">
        <v>87</v>
      </c>
      <c r="BK156" s="237">
        <f>ROUND(I156*H156,2)</f>
        <v>0</v>
      </c>
      <c r="BL156" s="16" t="s">
        <v>208</v>
      </c>
      <c r="BM156" s="236" t="s">
        <v>558</v>
      </c>
    </row>
    <row r="157" s="2" customFormat="1" ht="24.15" customHeight="1">
      <c r="A157" s="37"/>
      <c r="B157" s="38"/>
      <c r="C157" s="225" t="s">
        <v>362</v>
      </c>
      <c r="D157" s="225" t="s">
        <v>146</v>
      </c>
      <c r="E157" s="226" t="s">
        <v>187</v>
      </c>
      <c r="F157" s="227" t="s">
        <v>188</v>
      </c>
      <c r="G157" s="228" t="s">
        <v>181</v>
      </c>
      <c r="H157" s="229">
        <v>33</v>
      </c>
      <c r="I157" s="230"/>
      <c r="J157" s="231">
        <f>ROUND(I157*H157,2)</f>
        <v>0</v>
      </c>
      <c r="K157" s="227" t="s">
        <v>150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</v>
      </c>
      <c r="T157" s="235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208</v>
      </c>
      <c r="AT157" s="236" t="s">
        <v>146</v>
      </c>
      <c r="AU157" s="236" t="s">
        <v>87</v>
      </c>
      <c r="AY157" s="16" t="s">
        <v>144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87</v>
      </c>
      <c r="BK157" s="237">
        <f>ROUND(I157*H157,2)</f>
        <v>0</v>
      </c>
      <c r="BL157" s="16" t="s">
        <v>208</v>
      </c>
      <c r="BM157" s="236" t="s">
        <v>559</v>
      </c>
    </row>
    <row r="158" s="13" customFormat="1">
      <c r="A158" s="13"/>
      <c r="B158" s="238"/>
      <c r="C158" s="239"/>
      <c r="D158" s="240" t="s">
        <v>152</v>
      </c>
      <c r="E158" s="241" t="s">
        <v>1</v>
      </c>
      <c r="F158" s="242" t="s">
        <v>560</v>
      </c>
      <c r="G158" s="239"/>
      <c r="H158" s="243">
        <v>33</v>
      </c>
      <c r="I158" s="244"/>
      <c r="J158" s="239"/>
      <c r="K158" s="239"/>
      <c r="L158" s="245"/>
      <c r="M158" s="246"/>
      <c r="N158" s="247"/>
      <c r="O158" s="247"/>
      <c r="P158" s="247"/>
      <c r="Q158" s="247"/>
      <c r="R158" s="247"/>
      <c r="S158" s="247"/>
      <c r="T158" s="24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9" t="s">
        <v>152</v>
      </c>
      <c r="AU158" s="249" t="s">
        <v>87</v>
      </c>
      <c r="AV158" s="13" t="s">
        <v>87</v>
      </c>
      <c r="AW158" s="13" t="s">
        <v>31</v>
      </c>
      <c r="AX158" s="13" t="s">
        <v>75</v>
      </c>
      <c r="AY158" s="249" t="s">
        <v>144</v>
      </c>
    </row>
    <row r="159" s="14" customFormat="1">
      <c r="A159" s="14"/>
      <c r="B159" s="250"/>
      <c r="C159" s="251"/>
      <c r="D159" s="240" t="s">
        <v>152</v>
      </c>
      <c r="E159" s="252" t="s">
        <v>1</v>
      </c>
      <c r="F159" s="253" t="s">
        <v>154</v>
      </c>
      <c r="G159" s="251"/>
      <c r="H159" s="254">
        <v>33</v>
      </c>
      <c r="I159" s="255"/>
      <c r="J159" s="251"/>
      <c r="K159" s="251"/>
      <c r="L159" s="256"/>
      <c r="M159" s="257"/>
      <c r="N159" s="258"/>
      <c r="O159" s="258"/>
      <c r="P159" s="258"/>
      <c r="Q159" s="258"/>
      <c r="R159" s="258"/>
      <c r="S159" s="258"/>
      <c r="T159" s="25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0" t="s">
        <v>152</v>
      </c>
      <c r="AU159" s="260" t="s">
        <v>87</v>
      </c>
      <c r="AV159" s="14" t="s">
        <v>94</v>
      </c>
      <c r="AW159" s="14" t="s">
        <v>31</v>
      </c>
      <c r="AX159" s="14" t="s">
        <v>82</v>
      </c>
      <c r="AY159" s="260" t="s">
        <v>144</v>
      </c>
    </row>
    <row r="160" s="2" customFormat="1" ht="33" customHeight="1">
      <c r="A160" s="37"/>
      <c r="B160" s="38"/>
      <c r="C160" s="225" t="s">
        <v>364</v>
      </c>
      <c r="D160" s="225" t="s">
        <v>146</v>
      </c>
      <c r="E160" s="226" t="s">
        <v>192</v>
      </c>
      <c r="F160" s="227" t="s">
        <v>193</v>
      </c>
      <c r="G160" s="228" t="s">
        <v>181</v>
      </c>
      <c r="H160" s="229">
        <v>1.6499999999999999</v>
      </c>
      <c r="I160" s="230"/>
      <c r="J160" s="231">
        <f>ROUND(I160*H160,2)</f>
        <v>0</v>
      </c>
      <c r="K160" s="227" t="s">
        <v>150</v>
      </c>
      <c r="L160" s="43"/>
      <c r="M160" s="232" t="s">
        <v>1</v>
      </c>
      <c r="N160" s="233" t="s">
        <v>41</v>
      </c>
      <c r="O160" s="90"/>
      <c r="P160" s="234">
        <f>O160*H160</f>
        <v>0</v>
      </c>
      <c r="Q160" s="234">
        <v>0</v>
      </c>
      <c r="R160" s="234">
        <f>Q160*H160</f>
        <v>0</v>
      </c>
      <c r="S160" s="234">
        <v>0</v>
      </c>
      <c r="T160" s="23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6" t="s">
        <v>208</v>
      </c>
      <c r="AT160" s="236" t="s">
        <v>146</v>
      </c>
      <c r="AU160" s="236" t="s">
        <v>87</v>
      </c>
      <c r="AY160" s="16" t="s">
        <v>144</v>
      </c>
      <c r="BE160" s="237">
        <f>IF(N160="základní",J160,0)</f>
        <v>0</v>
      </c>
      <c r="BF160" s="237">
        <f>IF(N160="snížená",J160,0)</f>
        <v>0</v>
      </c>
      <c r="BG160" s="237">
        <f>IF(N160="zákl. přenesená",J160,0)</f>
        <v>0</v>
      </c>
      <c r="BH160" s="237">
        <f>IF(N160="sníž. přenesená",J160,0)</f>
        <v>0</v>
      </c>
      <c r="BI160" s="237">
        <f>IF(N160="nulová",J160,0)</f>
        <v>0</v>
      </c>
      <c r="BJ160" s="16" t="s">
        <v>87</v>
      </c>
      <c r="BK160" s="237">
        <f>ROUND(I160*H160,2)</f>
        <v>0</v>
      </c>
      <c r="BL160" s="16" t="s">
        <v>208</v>
      </c>
      <c r="BM160" s="236" t="s">
        <v>561</v>
      </c>
    </row>
    <row r="161" s="2" customFormat="1" ht="24.15" customHeight="1">
      <c r="A161" s="37"/>
      <c r="B161" s="38"/>
      <c r="C161" s="225" t="s">
        <v>562</v>
      </c>
      <c r="D161" s="225" t="s">
        <v>146</v>
      </c>
      <c r="E161" s="226" t="s">
        <v>563</v>
      </c>
      <c r="F161" s="227" t="s">
        <v>564</v>
      </c>
      <c r="G161" s="228" t="s">
        <v>181</v>
      </c>
      <c r="H161" s="229">
        <v>1.6499999999999999</v>
      </c>
      <c r="I161" s="230"/>
      <c r="J161" s="231">
        <f>ROUND(I161*H161,2)</f>
        <v>0</v>
      </c>
      <c r="K161" s="227" t="s">
        <v>150</v>
      </c>
      <c r="L161" s="43"/>
      <c r="M161" s="232" t="s">
        <v>1</v>
      </c>
      <c r="N161" s="233" t="s">
        <v>41</v>
      </c>
      <c r="O161" s="90"/>
      <c r="P161" s="234">
        <f>O161*H161</f>
        <v>0</v>
      </c>
      <c r="Q161" s="234">
        <v>0</v>
      </c>
      <c r="R161" s="234">
        <f>Q161*H161</f>
        <v>0</v>
      </c>
      <c r="S161" s="234">
        <v>0</v>
      </c>
      <c r="T161" s="235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6" t="s">
        <v>208</v>
      </c>
      <c r="AT161" s="236" t="s">
        <v>146</v>
      </c>
      <c r="AU161" s="236" t="s">
        <v>87</v>
      </c>
      <c r="AY161" s="16" t="s">
        <v>144</v>
      </c>
      <c r="BE161" s="237">
        <f>IF(N161="základní",J161,0)</f>
        <v>0</v>
      </c>
      <c r="BF161" s="237">
        <f>IF(N161="snížená",J161,0)</f>
        <v>0</v>
      </c>
      <c r="BG161" s="237">
        <f>IF(N161="zákl. přenesená",J161,0)</f>
        <v>0</v>
      </c>
      <c r="BH161" s="237">
        <f>IF(N161="sníž. přenesená",J161,0)</f>
        <v>0</v>
      </c>
      <c r="BI161" s="237">
        <f>IF(N161="nulová",J161,0)</f>
        <v>0</v>
      </c>
      <c r="BJ161" s="16" t="s">
        <v>87</v>
      </c>
      <c r="BK161" s="237">
        <f>ROUND(I161*H161,2)</f>
        <v>0</v>
      </c>
      <c r="BL161" s="16" t="s">
        <v>208</v>
      </c>
      <c r="BM161" s="236" t="s">
        <v>565</v>
      </c>
    </row>
    <row r="162" s="12" customFormat="1" ht="22.8" customHeight="1">
      <c r="A162" s="12"/>
      <c r="B162" s="209"/>
      <c r="C162" s="210"/>
      <c r="D162" s="211" t="s">
        <v>74</v>
      </c>
      <c r="E162" s="223" t="s">
        <v>566</v>
      </c>
      <c r="F162" s="223" t="s">
        <v>567</v>
      </c>
      <c r="G162" s="210"/>
      <c r="H162" s="210"/>
      <c r="I162" s="213"/>
      <c r="J162" s="224">
        <f>BK162</f>
        <v>0</v>
      </c>
      <c r="K162" s="210"/>
      <c r="L162" s="215"/>
      <c r="M162" s="216"/>
      <c r="N162" s="217"/>
      <c r="O162" s="217"/>
      <c r="P162" s="218">
        <f>SUM(P163:P164)</f>
        <v>0</v>
      </c>
      <c r="Q162" s="217"/>
      <c r="R162" s="218">
        <f>SUM(R163:R164)</f>
        <v>0</v>
      </c>
      <c r="S162" s="217"/>
      <c r="T162" s="219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0" t="s">
        <v>94</v>
      </c>
      <c r="AT162" s="221" t="s">
        <v>74</v>
      </c>
      <c r="AU162" s="221" t="s">
        <v>82</v>
      </c>
      <c r="AY162" s="220" t="s">
        <v>144</v>
      </c>
      <c r="BK162" s="222">
        <f>SUM(BK163:BK164)</f>
        <v>0</v>
      </c>
    </row>
    <row r="163" s="2" customFormat="1" ht="16.5" customHeight="1">
      <c r="A163" s="37"/>
      <c r="B163" s="38"/>
      <c r="C163" s="225" t="s">
        <v>225</v>
      </c>
      <c r="D163" s="225" t="s">
        <v>146</v>
      </c>
      <c r="E163" s="226" t="s">
        <v>568</v>
      </c>
      <c r="F163" s="227" t="s">
        <v>569</v>
      </c>
      <c r="G163" s="228" t="s">
        <v>82</v>
      </c>
      <c r="H163" s="229">
        <v>1</v>
      </c>
      <c r="I163" s="230"/>
      <c r="J163" s="231">
        <f>ROUND(I163*H163,2)</f>
        <v>0</v>
      </c>
      <c r="K163" s="227" t="s">
        <v>150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</v>
      </c>
      <c r="R163" s="234">
        <f>Q163*H163</f>
        <v>0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462</v>
      </c>
      <c r="AT163" s="236" t="s">
        <v>146</v>
      </c>
      <c r="AU163" s="236" t="s">
        <v>87</v>
      </c>
      <c r="AY163" s="16" t="s">
        <v>144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87</v>
      </c>
      <c r="BK163" s="237">
        <f>ROUND(I163*H163,2)</f>
        <v>0</v>
      </c>
      <c r="BL163" s="16" t="s">
        <v>462</v>
      </c>
      <c r="BM163" s="236" t="s">
        <v>570</v>
      </c>
    </row>
    <row r="164" s="2" customFormat="1" ht="16.5" customHeight="1">
      <c r="A164" s="37"/>
      <c r="B164" s="38"/>
      <c r="C164" s="225" t="s">
        <v>571</v>
      </c>
      <c r="D164" s="225" t="s">
        <v>146</v>
      </c>
      <c r="E164" s="226" t="s">
        <v>572</v>
      </c>
      <c r="F164" s="227" t="s">
        <v>456</v>
      </c>
      <c r="G164" s="228" t="s">
        <v>229</v>
      </c>
      <c r="H164" s="271"/>
      <c r="I164" s="230"/>
      <c r="J164" s="231">
        <f>ROUND(I164*H164,2)</f>
        <v>0</v>
      </c>
      <c r="K164" s="227" t="s">
        <v>1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</v>
      </c>
      <c r="R164" s="234">
        <f>Q164*H164</f>
        <v>0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573</v>
      </c>
      <c r="AT164" s="236" t="s">
        <v>146</v>
      </c>
      <c r="AU164" s="236" t="s">
        <v>87</v>
      </c>
      <c r="AY164" s="16" t="s">
        <v>144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87</v>
      </c>
      <c r="BK164" s="237">
        <f>ROUND(I164*H164,2)</f>
        <v>0</v>
      </c>
      <c r="BL164" s="16" t="s">
        <v>573</v>
      </c>
      <c r="BM164" s="236" t="s">
        <v>574</v>
      </c>
    </row>
    <row r="165" s="12" customFormat="1" ht="25.92" customHeight="1">
      <c r="A165" s="12"/>
      <c r="B165" s="209"/>
      <c r="C165" s="210"/>
      <c r="D165" s="211" t="s">
        <v>74</v>
      </c>
      <c r="E165" s="212" t="s">
        <v>575</v>
      </c>
      <c r="F165" s="212" t="s">
        <v>576</v>
      </c>
      <c r="G165" s="210"/>
      <c r="H165" s="210"/>
      <c r="I165" s="213"/>
      <c r="J165" s="214">
        <f>BK165</f>
        <v>0</v>
      </c>
      <c r="K165" s="210"/>
      <c r="L165" s="215"/>
      <c r="M165" s="216"/>
      <c r="N165" s="217"/>
      <c r="O165" s="217"/>
      <c r="P165" s="218">
        <f>P166</f>
        <v>0</v>
      </c>
      <c r="Q165" s="217"/>
      <c r="R165" s="218">
        <f>R166</f>
        <v>0</v>
      </c>
      <c r="S165" s="217"/>
      <c r="T165" s="219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0" t="s">
        <v>94</v>
      </c>
      <c r="AT165" s="221" t="s">
        <v>74</v>
      </c>
      <c r="AU165" s="221" t="s">
        <v>75</v>
      </c>
      <c r="AY165" s="220" t="s">
        <v>144</v>
      </c>
      <c r="BK165" s="222">
        <f>BK166</f>
        <v>0</v>
      </c>
    </row>
    <row r="166" s="2" customFormat="1" ht="16.5" customHeight="1">
      <c r="A166" s="37"/>
      <c r="B166" s="38"/>
      <c r="C166" s="225" t="s">
        <v>577</v>
      </c>
      <c r="D166" s="225" t="s">
        <v>146</v>
      </c>
      <c r="E166" s="226" t="s">
        <v>578</v>
      </c>
      <c r="F166" s="227" t="s">
        <v>579</v>
      </c>
      <c r="G166" s="228" t="s">
        <v>580</v>
      </c>
      <c r="H166" s="229">
        <v>54</v>
      </c>
      <c r="I166" s="230"/>
      <c r="J166" s="231">
        <f>ROUND(I166*H166,2)</f>
        <v>0</v>
      </c>
      <c r="K166" s="227" t="s">
        <v>150</v>
      </c>
      <c r="L166" s="43"/>
      <c r="M166" s="275" t="s">
        <v>1</v>
      </c>
      <c r="N166" s="276" t="s">
        <v>41</v>
      </c>
      <c r="O166" s="277"/>
      <c r="P166" s="278">
        <f>O166*H166</f>
        <v>0</v>
      </c>
      <c r="Q166" s="278">
        <v>0</v>
      </c>
      <c r="R166" s="278">
        <f>Q166*H166</f>
        <v>0</v>
      </c>
      <c r="S166" s="278">
        <v>0</v>
      </c>
      <c r="T166" s="27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573</v>
      </c>
      <c r="AT166" s="236" t="s">
        <v>146</v>
      </c>
      <c r="AU166" s="236" t="s">
        <v>82</v>
      </c>
      <c r="AY166" s="16" t="s">
        <v>144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87</v>
      </c>
      <c r="BK166" s="237">
        <f>ROUND(I166*H166,2)</f>
        <v>0</v>
      </c>
      <c r="BL166" s="16" t="s">
        <v>573</v>
      </c>
      <c r="BM166" s="236" t="s">
        <v>581</v>
      </c>
    </row>
    <row r="167" s="2" customFormat="1" ht="6.96" customHeight="1">
      <c r="A167" s="37"/>
      <c r="B167" s="65"/>
      <c r="C167" s="66"/>
      <c r="D167" s="66"/>
      <c r="E167" s="66"/>
      <c r="F167" s="66"/>
      <c r="G167" s="66"/>
      <c r="H167" s="66"/>
      <c r="I167" s="66"/>
      <c r="J167" s="66"/>
      <c r="K167" s="66"/>
      <c r="L167" s="43"/>
      <c r="M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</row>
  </sheetData>
  <sheetProtection sheet="1" autoFilter="0" formatColumns="0" formatRows="0" objects="1" scenarios="1" spinCount="100000" saltValue="u87RjI9h8shZS5p/DKeELY6U15HFBSxv3AWpfkhcc1P7V85GBFqcAccF7y+Azxc2uH3u5Z+usqBV6pcJ+n53Lg==" hashValue="+wXjZoHipa9Ki4+DG6ia4AakRXOaqX52XbUGSoQK2bBrGV8XZzd/Co+2j13ksfiRWjJtZ2h3tBu2mSK+nMzhwQ==" algorithmName="SHA-512" password="CC35"/>
  <autoFilter ref="C120:K16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9"/>
      <c r="AT3" s="16" t="s">
        <v>82</v>
      </c>
    </row>
    <row r="4" s="1" customFormat="1" ht="24.96" customHeight="1">
      <c r="B4" s="19"/>
      <c r="D4" s="147" t="s">
        <v>109</v>
      </c>
      <c r="L4" s="19"/>
      <c r="M4" s="148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9" t="s">
        <v>16</v>
      </c>
      <c r="L6" s="19"/>
    </row>
    <row r="7" s="1" customFormat="1" ht="16.5" customHeight="1">
      <c r="B7" s="19"/>
      <c r="E7" s="150" t="str">
        <f>'Rekapitulace stavby'!K6</f>
        <v>Rekonstrukce společných rozvodů vodovodu, kanalizace</v>
      </c>
      <c r="F7" s="149"/>
      <c r="G7" s="149"/>
      <c r="H7" s="149"/>
      <c r="L7" s="19"/>
    </row>
    <row r="8" s="2" customFormat="1" ht="12" customHeight="1">
      <c r="A8" s="37"/>
      <c r="B8" s="43"/>
      <c r="C8" s="37"/>
      <c r="D8" s="149" t="s">
        <v>110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51" t="s">
        <v>582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9" t="s">
        <v>18</v>
      </c>
      <c r="E11" s="37"/>
      <c r="F11" s="140" t="s">
        <v>1</v>
      </c>
      <c r="G11" s="37"/>
      <c r="H11" s="37"/>
      <c r="I11" s="149" t="s">
        <v>19</v>
      </c>
      <c r="J11" s="140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9" t="s">
        <v>20</v>
      </c>
      <c r="E12" s="37"/>
      <c r="F12" s="140" t="s">
        <v>21</v>
      </c>
      <c r="G12" s="37"/>
      <c r="H12" s="37"/>
      <c r="I12" s="149" t="s">
        <v>22</v>
      </c>
      <c r="J12" s="152" t="str">
        <f>'Rekapitulace stavby'!AN8</f>
        <v>28. 2. 2025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9" t="s">
        <v>24</v>
      </c>
      <c r="E14" s="37"/>
      <c r="F14" s="37"/>
      <c r="G14" s="37"/>
      <c r="H14" s="37"/>
      <c r="I14" s="149" t="s">
        <v>25</v>
      </c>
      <c r="J14" s="140" t="str">
        <f>IF('Rekapitulace stavby'!AN10="","",'Rekapitulace stavby'!AN10)</f>
        <v/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0" t="str">
        <f>IF('Rekapitulace stavby'!E11="","",'Rekapitulace stavby'!E11)</f>
        <v xml:space="preserve"> </v>
      </c>
      <c r="F15" s="37"/>
      <c r="G15" s="37"/>
      <c r="H15" s="37"/>
      <c r="I15" s="149" t="s">
        <v>27</v>
      </c>
      <c r="J15" s="140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9" t="s">
        <v>28</v>
      </c>
      <c r="E17" s="37"/>
      <c r="F17" s="37"/>
      <c r="G17" s="37"/>
      <c r="H17" s="37"/>
      <c r="I17" s="149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0"/>
      <c r="G18" s="140"/>
      <c r="H18" s="140"/>
      <c r="I18" s="149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9" t="s">
        <v>30</v>
      </c>
      <c r="E20" s="37"/>
      <c r="F20" s="37"/>
      <c r="G20" s="37"/>
      <c r="H20" s="37"/>
      <c r="I20" s="149" t="s">
        <v>25</v>
      </c>
      <c r="J20" s="140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0" t="str">
        <f>IF('Rekapitulace stavby'!E17="","",'Rekapitulace stavby'!E17)</f>
        <v xml:space="preserve"> </v>
      </c>
      <c r="F21" s="37"/>
      <c r="G21" s="37"/>
      <c r="H21" s="37"/>
      <c r="I21" s="149" t="s">
        <v>27</v>
      </c>
      <c r="J21" s="140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9" t="s">
        <v>32</v>
      </c>
      <c r="E23" s="37"/>
      <c r="F23" s="37"/>
      <c r="G23" s="37"/>
      <c r="H23" s="37"/>
      <c r="I23" s="149" t="s">
        <v>25</v>
      </c>
      <c r="J23" s="140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0" t="str">
        <f>IF('Rekapitulace stavby'!E20="","",'Rekapitulace stavby'!E20)</f>
        <v xml:space="preserve"> </v>
      </c>
      <c r="F24" s="37"/>
      <c r="G24" s="37"/>
      <c r="H24" s="37"/>
      <c r="I24" s="149" t="s">
        <v>27</v>
      </c>
      <c r="J24" s="140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9" t="s">
        <v>33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53"/>
      <c r="B27" s="154"/>
      <c r="C27" s="153"/>
      <c r="D27" s="153"/>
      <c r="E27" s="155" t="s">
        <v>1</v>
      </c>
      <c r="F27" s="155"/>
      <c r="G27" s="155"/>
      <c r="H27" s="155"/>
      <c r="I27" s="153"/>
      <c r="J27" s="153"/>
      <c r="K27" s="153"/>
      <c r="L27" s="156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153"/>
      <c r="AD27" s="153"/>
      <c r="AE27" s="153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7"/>
      <c r="E29" s="157"/>
      <c r="F29" s="157"/>
      <c r="G29" s="157"/>
      <c r="H29" s="157"/>
      <c r="I29" s="157"/>
      <c r="J29" s="157"/>
      <c r="K29" s="157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8" t="s">
        <v>35</v>
      </c>
      <c r="E30" s="37"/>
      <c r="F30" s="37"/>
      <c r="G30" s="37"/>
      <c r="H30" s="37"/>
      <c r="I30" s="37"/>
      <c r="J30" s="159">
        <f>ROUND(J125,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7"/>
      <c r="E31" s="157"/>
      <c r="F31" s="157"/>
      <c r="G31" s="157"/>
      <c r="H31" s="157"/>
      <c r="I31" s="157"/>
      <c r="J31" s="157"/>
      <c r="K31" s="15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60" t="s">
        <v>37</v>
      </c>
      <c r="G32" s="37"/>
      <c r="H32" s="37"/>
      <c r="I32" s="160" t="s">
        <v>36</v>
      </c>
      <c r="J32" s="160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61" t="s">
        <v>39</v>
      </c>
      <c r="E33" s="149" t="s">
        <v>40</v>
      </c>
      <c r="F33" s="162">
        <f>ROUND((SUM(BE125:BE285)),  2)</f>
        <v>0</v>
      </c>
      <c r="G33" s="37"/>
      <c r="H33" s="37"/>
      <c r="I33" s="163">
        <v>0.20999999999999999</v>
      </c>
      <c r="J33" s="162">
        <f>ROUND(((SUM(BE125:BE285))*I33),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9" t="s">
        <v>41</v>
      </c>
      <c r="F34" s="162">
        <f>ROUND((SUM(BF125:BF285)),  2)</f>
        <v>0</v>
      </c>
      <c r="G34" s="37"/>
      <c r="H34" s="37"/>
      <c r="I34" s="163">
        <v>0.12</v>
      </c>
      <c r="J34" s="162">
        <f>ROUND(((SUM(BF125:BF285))*I34),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9" t="s">
        <v>42</v>
      </c>
      <c r="F35" s="162">
        <f>ROUND((SUM(BG125:BG285)),  2)</f>
        <v>0</v>
      </c>
      <c r="G35" s="37"/>
      <c r="H35" s="37"/>
      <c r="I35" s="163">
        <v>0.20999999999999999</v>
      </c>
      <c r="J35" s="162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9" t="s">
        <v>43</v>
      </c>
      <c r="F36" s="162">
        <f>ROUND((SUM(BH125:BH285)),  2)</f>
        <v>0</v>
      </c>
      <c r="G36" s="37"/>
      <c r="H36" s="37"/>
      <c r="I36" s="163">
        <v>0.12</v>
      </c>
      <c r="J36" s="162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9" t="s">
        <v>44</v>
      </c>
      <c r="F37" s="162">
        <f>ROUND((SUM(BI125:BI285)),  2)</f>
        <v>0</v>
      </c>
      <c r="G37" s="37"/>
      <c r="H37" s="37"/>
      <c r="I37" s="163">
        <v>0</v>
      </c>
      <c r="J37" s="162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4"/>
      <c r="D39" s="165" t="s">
        <v>45</v>
      </c>
      <c r="E39" s="166"/>
      <c r="F39" s="166"/>
      <c r="G39" s="167" t="s">
        <v>46</v>
      </c>
      <c r="H39" s="168" t="s">
        <v>47</v>
      </c>
      <c r="I39" s="166"/>
      <c r="J39" s="169">
        <f>SUM(J30:J37)</f>
        <v>0</v>
      </c>
      <c r="K39" s="170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71" t="s">
        <v>48</v>
      </c>
      <c r="E50" s="172"/>
      <c r="F50" s="172"/>
      <c r="G50" s="171" t="s">
        <v>49</v>
      </c>
      <c r="H50" s="172"/>
      <c r="I50" s="172"/>
      <c r="J50" s="172"/>
      <c r="K50" s="172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4"/>
      <c r="J61" s="176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1" t="s">
        <v>52</v>
      </c>
      <c r="E65" s="177"/>
      <c r="F65" s="177"/>
      <c r="G65" s="171" t="s">
        <v>53</v>
      </c>
      <c r="H65" s="177"/>
      <c r="I65" s="177"/>
      <c r="J65" s="177"/>
      <c r="K65" s="177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4"/>
      <c r="J76" s="176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0"/>
      <c r="C81" s="181"/>
      <c r="D81" s="181"/>
      <c r="E81" s="181"/>
      <c r="F81" s="181"/>
      <c r="G81" s="181"/>
      <c r="H81" s="181"/>
      <c r="I81" s="181"/>
      <c r="J81" s="181"/>
      <c r="K81" s="181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114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2" t="str">
        <f>E7</f>
        <v>Rekonstrukce společných rozvodů vodovodu, kanalizace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110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014C - Vodovod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LESNÍ 619, 289 23 MILOVICE</v>
      </c>
      <c r="G89" s="39"/>
      <c r="H89" s="39"/>
      <c r="I89" s="31" t="s">
        <v>22</v>
      </c>
      <c r="J89" s="78" t="str">
        <f>IF(J12="","",J12)</f>
        <v>28. 2. 2025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 xml:space="preserve"> </v>
      </c>
      <c r="G91" s="39"/>
      <c r="H91" s="39"/>
      <c r="I91" s="31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3" t="s">
        <v>115</v>
      </c>
      <c r="D94" s="184"/>
      <c r="E94" s="184"/>
      <c r="F94" s="184"/>
      <c r="G94" s="184"/>
      <c r="H94" s="184"/>
      <c r="I94" s="184"/>
      <c r="J94" s="185" t="s">
        <v>116</v>
      </c>
      <c r="K94" s="184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6" t="s">
        <v>117</v>
      </c>
      <c r="D96" s="39"/>
      <c r="E96" s="39"/>
      <c r="F96" s="39"/>
      <c r="G96" s="39"/>
      <c r="H96" s="39"/>
      <c r="I96" s="39"/>
      <c r="J96" s="109">
        <f>J125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118</v>
      </c>
    </row>
    <row r="97" s="9" customFormat="1" ht="24.96" customHeight="1">
      <c r="A97" s="9"/>
      <c r="B97" s="187"/>
      <c r="C97" s="188"/>
      <c r="D97" s="189" t="s">
        <v>119</v>
      </c>
      <c r="E97" s="190"/>
      <c r="F97" s="190"/>
      <c r="G97" s="190"/>
      <c r="H97" s="190"/>
      <c r="I97" s="190"/>
      <c r="J97" s="191">
        <f>J126</f>
        <v>0</v>
      </c>
      <c r="K97" s="188"/>
      <c r="L97" s="19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3"/>
      <c r="C98" s="132"/>
      <c r="D98" s="194" t="s">
        <v>122</v>
      </c>
      <c r="E98" s="195"/>
      <c r="F98" s="195"/>
      <c r="G98" s="195"/>
      <c r="H98" s="195"/>
      <c r="I98" s="195"/>
      <c r="J98" s="196">
        <f>J127</f>
        <v>0</v>
      </c>
      <c r="K98" s="132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7"/>
      <c r="C99" s="188"/>
      <c r="D99" s="189" t="s">
        <v>125</v>
      </c>
      <c r="E99" s="190"/>
      <c r="F99" s="190"/>
      <c r="G99" s="190"/>
      <c r="H99" s="190"/>
      <c r="I99" s="190"/>
      <c r="J99" s="191">
        <f>J129</f>
        <v>0</v>
      </c>
      <c r="K99" s="188"/>
      <c r="L99" s="19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3"/>
      <c r="C100" s="132"/>
      <c r="D100" s="194" t="s">
        <v>583</v>
      </c>
      <c r="E100" s="195"/>
      <c r="F100" s="195"/>
      <c r="G100" s="195"/>
      <c r="H100" s="195"/>
      <c r="I100" s="195"/>
      <c r="J100" s="196">
        <f>J130</f>
        <v>0</v>
      </c>
      <c r="K100" s="132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3"/>
      <c r="C101" s="132"/>
      <c r="D101" s="194" t="s">
        <v>584</v>
      </c>
      <c r="E101" s="195"/>
      <c r="F101" s="195"/>
      <c r="G101" s="195"/>
      <c r="H101" s="195"/>
      <c r="I101" s="195"/>
      <c r="J101" s="196">
        <f>J251</f>
        <v>0</v>
      </c>
      <c r="K101" s="132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3"/>
      <c r="C102" s="132"/>
      <c r="D102" s="194" t="s">
        <v>585</v>
      </c>
      <c r="E102" s="195"/>
      <c r="F102" s="195"/>
      <c r="G102" s="195"/>
      <c r="H102" s="195"/>
      <c r="I102" s="195"/>
      <c r="J102" s="196">
        <f>J257</f>
        <v>0</v>
      </c>
      <c r="K102" s="132"/>
      <c r="L102" s="19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3"/>
      <c r="C103" s="132"/>
      <c r="D103" s="194" t="s">
        <v>469</v>
      </c>
      <c r="E103" s="195"/>
      <c r="F103" s="195"/>
      <c r="G103" s="195"/>
      <c r="H103" s="195"/>
      <c r="I103" s="195"/>
      <c r="J103" s="196">
        <f>J261</f>
        <v>0</v>
      </c>
      <c r="K103" s="132"/>
      <c r="L103" s="19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3"/>
      <c r="C104" s="132"/>
      <c r="D104" s="194" t="s">
        <v>470</v>
      </c>
      <c r="E104" s="195"/>
      <c r="F104" s="195"/>
      <c r="G104" s="195"/>
      <c r="H104" s="195"/>
      <c r="I104" s="195"/>
      <c r="J104" s="196">
        <f>J281</f>
        <v>0</v>
      </c>
      <c r="K104" s="132"/>
      <c r="L104" s="19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7"/>
      <c r="C105" s="188"/>
      <c r="D105" s="189" t="s">
        <v>471</v>
      </c>
      <c r="E105" s="190"/>
      <c r="F105" s="190"/>
      <c r="G105" s="190"/>
      <c r="H105" s="190"/>
      <c r="I105" s="190"/>
      <c r="J105" s="191">
        <f>J284</f>
        <v>0</v>
      </c>
      <c r="K105" s="188"/>
      <c r="L105" s="19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11" s="2" customFormat="1" ht="6.96" customHeight="1">
      <c r="A111" s="37"/>
      <c r="B111" s="67"/>
      <c r="C111" s="68"/>
      <c r="D111" s="68"/>
      <c r="E111" s="68"/>
      <c r="F111" s="68"/>
      <c r="G111" s="68"/>
      <c r="H111" s="68"/>
      <c r="I111" s="68"/>
      <c r="J111" s="68"/>
      <c r="K111" s="68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24.96" customHeight="1">
      <c r="A112" s="37"/>
      <c r="B112" s="38"/>
      <c r="C112" s="22" t="s">
        <v>129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16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182" t="str">
        <f>E7</f>
        <v>Rekonstrukce společných rozvodů vodovodu, kanalizace</v>
      </c>
      <c r="F115" s="31"/>
      <c r="G115" s="31"/>
      <c r="H115" s="31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110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75" t="str">
        <f>E9</f>
        <v>014C - Vodovod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F12</f>
        <v>LESNÍ 619, 289 23 MILOVICE</v>
      </c>
      <c r="G119" s="39"/>
      <c r="H119" s="39"/>
      <c r="I119" s="31" t="s">
        <v>22</v>
      </c>
      <c r="J119" s="78" t="str">
        <f>IF(J12="","",J12)</f>
        <v>28. 2. 2025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E15</f>
        <v xml:space="preserve"> </v>
      </c>
      <c r="G121" s="39"/>
      <c r="H121" s="39"/>
      <c r="I121" s="31" t="s">
        <v>30</v>
      </c>
      <c r="J121" s="35" t="str">
        <f>E21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28</v>
      </c>
      <c r="D122" s="39"/>
      <c r="E122" s="39"/>
      <c r="F122" s="26" t="str">
        <f>IF(E18="","",E18)</f>
        <v>Vyplň údaj</v>
      </c>
      <c r="G122" s="39"/>
      <c r="H122" s="39"/>
      <c r="I122" s="31" t="s">
        <v>32</v>
      </c>
      <c r="J122" s="35" t="str">
        <f>E24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98"/>
      <c r="B124" s="199"/>
      <c r="C124" s="200" t="s">
        <v>130</v>
      </c>
      <c r="D124" s="201" t="s">
        <v>60</v>
      </c>
      <c r="E124" s="201" t="s">
        <v>56</v>
      </c>
      <c r="F124" s="201" t="s">
        <v>57</v>
      </c>
      <c r="G124" s="201" t="s">
        <v>131</v>
      </c>
      <c r="H124" s="201" t="s">
        <v>132</v>
      </c>
      <c r="I124" s="201" t="s">
        <v>133</v>
      </c>
      <c r="J124" s="201" t="s">
        <v>116</v>
      </c>
      <c r="K124" s="202" t="s">
        <v>134</v>
      </c>
      <c r="L124" s="203"/>
      <c r="M124" s="99" t="s">
        <v>1</v>
      </c>
      <c r="N124" s="100" t="s">
        <v>39</v>
      </c>
      <c r="O124" s="100" t="s">
        <v>135</v>
      </c>
      <c r="P124" s="100" t="s">
        <v>136</v>
      </c>
      <c r="Q124" s="100" t="s">
        <v>137</v>
      </c>
      <c r="R124" s="100" t="s">
        <v>138</v>
      </c>
      <c r="S124" s="100" t="s">
        <v>139</v>
      </c>
      <c r="T124" s="101" t="s">
        <v>140</v>
      </c>
      <c r="U124" s="198"/>
      <c r="V124" s="198"/>
      <c r="W124" s="198"/>
      <c r="X124" s="198"/>
      <c r="Y124" s="198"/>
      <c r="Z124" s="198"/>
      <c r="AA124" s="198"/>
      <c r="AB124" s="198"/>
      <c r="AC124" s="198"/>
      <c r="AD124" s="198"/>
      <c r="AE124" s="198"/>
    </row>
    <row r="125" s="2" customFormat="1" ht="22.8" customHeight="1">
      <c r="A125" s="37"/>
      <c r="B125" s="38"/>
      <c r="C125" s="106" t="s">
        <v>141</v>
      </c>
      <c r="D125" s="39"/>
      <c r="E125" s="39"/>
      <c r="F125" s="39"/>
      <c r="G125" s="39"/>
      <c r="H125" s="39"/>
      <c r="I125" s="39"/>
      <c r="J125" s="204">
        <f>BK125</f>
        <v>0</v>
      </c>
      <c r="K125" s="39"/>
      <c r="L125" s="43"/>
      <c r="M125" s="102"/>
      <c r="N125" s="205"/>
      <c r="O125" s="103"/>
      <c r="P125" s="206">
        <f>P126+P129+P284</f>
        <v>0</v>
      </c>
      <c r="Q125" s="103"/>
      <c r="R125" s="206">
        <f>R126+R129+R284</f>
        <v>2.1371066422</v>
      </c>
      <c r="S125" s="103"/>
      <c r="T125" s="207">
        <f>T126+T129+T284</f>
        <v>3.9577299999999997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74</v>
      </c>
      <c r="AU125" s="16" t="s">
        <v>118</v>
      </c>
      <c r="BK125" s="208">
        <f>BK126+BK129+BK284</f>
        <v>0</v>
      </c>
    </row>
    <row r="126" s="12" customFormat="1" ht="25.92" customHeight="1">
      <c r="A126" s="12"/>
      <c r="B126" s="209"/>
      <c r="C126" s="210"/>
      <c r="D126" s="211" t="s">
        <v>74</v>
      </c>
      <c r="E126" s="212" t="s">
        <v>142</v>
      </c>
      <c r="F126" s="212" t="s">
        <v>143</v>
      </c>
      <c r="G126" s="210"/>
      <c r="H126" s="210"/>
      <c r="I126" s="213"/>
      <c r="J126" s="214">
        <f>BK126</f>
        <v>0</v>
      </c>
      <c r="K126" s="210"/>
      <c r="L126" s="215"/>
      <c r="M126" s="216"/>
      <c r="N126" s="217"/>
      <c r="O126" s="217"/>
      <c r="P126" s="218">
        <f>P127</f>
        <v>0</v>
      </c>
      <c r="Q126" s="217"/>
      <c r="R126" s="218">
        <f>R127</f>
        <v>0</v>
      </c>
      <c r="S126" s="217"/>
      <c r="T126" s="219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0" t="s">
        <v>82</v>
      </c>
      <c r="AT126" s="221" t="s">
        <v>74</v>
      </c>
      <c r="AU126" s="221" t="s">
        <v>75</v>
      </c>
      <c r="AY126" s="220" t="s">
        <v>144</v>
      </c>
      <c r="BK126" s="222">
        <f>BK127</f>
        <v>0</v>
      </c>
    </row>
    <row r="127" s="12" customFormat="1" ht="22.8" customHeight="1">
      <c r="A127" s="12"/>
      <c r="B127" s="209"/>
      <c r="C127" s="210"/>
      <c r="D127" s="211" t="s">
        <v>74</v>
      </c>
      <c r="E127" s="223" t="s">
        <v>166</v>
      </c>
      <c r="F127" s="223" t="s">
        <v>167</v>
      </c>
      <c r="G127" s="210"/>
      <c r="H127" s="210"/>
      <c r="I127" s="213"/>
      <c r="J127" s="224">
        <f>BK127</f>
        <v>0</v>
      </c>
      <c r="K127" s="210"/>
      <c r="L127" s="215"/>
      <c r="M127" s="216"/>
      <c r="N127" s="217"/>
      <c r="O127" s="217"/>
      <c r="P127" s="218">
        <f>P128</f>
        <v>0</v>
      </c>
      <c r="Q127" s="217"/>
      <c r="R127" s="218">
        <f>R128</f>
        <v>0</v>
      </c>
      <c r="S127" s="217"/>
      <c r="T127" s="219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0" t="s">
        <v>82</v>
      </c>
      <c r="AT127" s="221" t="s">
        <v>74</v>
      </c>
      <c r="AU127" s="221" t="s">
        <v>82</v>
      </c>
      <c r="AY127" s="220" t="s">
        <v>144</v>
      </c>
      <c r="BK127" s="222">
        <f>BK128</f>
        <v>0</v>
      </c>
    </row>
    <row r="128" s="2" customFormat="1" ht="33" customHeight="1">
      <c r="A128" s="37"/>
      <c r="B128" s="38"/>
      <c r="C128" s="225" t="s">
        <v>82</v>
      </c>
      <c r="D128" s="225" t="s">
        <v>146</v>
      </c>
      <c r="E128" s="226" t="s">
        <v>586</v>
      </c>
      <c r="F128" s="227" t="s">
        <v>587</v>
      </c>
      <c r="G128" s="228" t="s">
        <v>149</v>
      </c>
      <c r="H128" s="229">
        <v>150</v>
      </c>
      <c r="I128" s="230"/>
      <c r="J128" s="231">
        <f>ROUND(I128*H128,2)</f>
        <v>0</v>
      </c>
      <c r="K128" s="227" t="s">
        <v>150</v>
      </c>
      <c r="L128" s="43"/>
      <c r="M128" s="232" t="s">
        <v>1</v>
      </c>
      <c r="N128" s="233" t="s">
        <v>41</v>
      </c>
      <c r="O128" s="90"/>
      <c r="P128" s="234">
        <f>O128*H128</f>
        <v>0</v>
      </c>
      <c r="Q128" s="234">
        <v>0</v>
      </c>
      <c r="R128" s="234">
        <f>Q128*H128</f>
        <v>0</v>
      </c>
      <c r="S128" s="234">
        <v>0</v>
      </c>
      <c r="T128" s="235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6" t="s">
        <v>94</v>
      </c>
      <c r="AT128" s="236" t="s">
        <v>146</v>
      </c>
      <c r="AU128" s="236" t="s">
        <v>87</v>
      </c>
      <c r="AY128" s="16" t="s">
        <v>144</v>
      </c>
      <c r="BE128" s="237">
        <f>IF(N128="základní",J128,0)</f>
        <v>0</v>
      </c>
      <c r="BF128" s="237">
        <f>IF(N128="snížená",J128,0)</f>
        <v>0</v>
      </c>
      <c r="BG128" s="237">
        <f>IF(N128="zákl. přenesená",J128,0)</f>
        <v>0</v>
      </c>
      <c r="BH128" s="237">
        <f>IF(N128="sníž. přenesená",J128,0)</f>
        <v>0</v>
      </c>
      <c r="BI128" s="237">
        <f>IF(N128="nulová",J128,0)</f>
        <v>0</v>
      </c>
      <c r="BJ128" s="16" t="s">
        <v>87</v>
      </c>
      <c r="BK128" s="237">
        <f>ROUND(I128*H128,2)</f>
        <v>0</v>
      </c>
      <c r="BL128" s="16" t="s">
        <v>94</v>
      </c>
      <c r="BM128" s="236" t="s">
        <v>588</v>
      </c>
    </row>
    <row r="129" s="12" customFormat="1" ht="25.92" customHeight="1">
      <c r="A129" s="12"/>
      <c r="B129" s="209"/>
      <c r="C129" s="210"/>
      <c r="D129" s="211" t="s">
        <v>74</v>
      </c>
      <c r="E129" s="212" t="s">
        <v>201</v>
      </c>
      <c r="F129" s="212" t="s">
        <v>202</v>
      </c>
      <c r="G129" s="210"/>
      <c r="H129" s="210"/>
      <c r="I129" s="213"/>
      <c r="J129" s="214">
        <f>BK129</f>
        <v>0</v>
      </c>
      <c r="K129" s="210"/>
      <c r="L129" s="215"/>
      <c r="M129" s="216"/>
      <c r="N129" s="217"/>
      <c r="O129" s="217"/>
      <c r="P129" s="218">
        <f>P130+P251+P257+P261+P281</f>
        <v>0</v>
      </c>
      <c r="Q129" s="217"/>
      <c r="R129" s="218">
        <f>R130+R251+R257+R261+R281</f>
        <v>2.1371066422</v>
      </c>
      <c r="S129" s="217"/>
      <c r="T129" s="219">
        <f>T130+T251+T257+T261+T281</f>
        <v>3.9577299999999997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87</v>
      </c>
      <c r="AT129" s="221" t="s">
        <v>74</v>
      </c>
      <c r="AU129" s="221" t="s">
        <v>75</v>
      </c>
      <c r="AY129" s="220" t="s">
        <v>144</v>
      </c>
      <c r="BK129" s="222">
        <f>BK130+BK251+BK257+BK261+BK281</f>
        <v>0</v>
      </c>
    </row>
    <row r="130" s="12" customFormat="1" ht="22.8" customHeight="1">
      <c r="A130" s="12"/>
      <c r="B130" s="209"/>
      <c r="C130" s="210"/>
      <c r="D130" s="211" t="s">
        <v>74</v>
      </c>
      <c r="E130" s="223" t="s">
        <v>589</v>
      </c>
      <c r="F130" s="223" t="s">
        <v>590</v>
      </c>
      <c r="G130" s="210"/>
      <c r="H130" s="210"/>
      <c r="I130" s="213"/>
      <c r="J130" s="224">
        <f>BK130</f>
        <v>0</v>
      </c>
      <c r="K130" s="210"/>
      <c r="L130" s="215"/>
      <c r="M130" s="216"/>
      <c r="N130" s="217"/>
      <c r="O130" s="217"/>
      <c r="P130" s="218">
        <f>SUM(P131:P250)</f>
        <v>0</v>
      </c>
      <c r="Q130" s="217"/>
      <c r="R130" s="218">
        <f>SUM(R131:R250)</f>
        <v>2.0795971660000001</v>
      </c>
      <c r="S130" s="217"/>
      <c r="T130" s="219">
        <f>SUM(T131:T250)</f>
        <v>3.9577299999999997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0" t="s">
        <v>87</v>
      </c>
      <c r="AT130" s="221" t="s">
        <v>74</v>
      </c>
      <c r="AU130" s="221" t="s">
        <v>82</v>
      </c>
      <c r="AY130" s="220" t="s">
        <v>144</v>
      </c>
      <c r="BK130" s="222">
        <f>SUM(BK131:BK250)</f>
        <v>0</v>
      </c>
    </row>
    <row r="131" s="2" customFormat="1" ht="24.15" customHeight="1">
      <c r="A131" s="37"/>
      <c r="B131" s="38"/>
      <c r="C131" s="225" t="s">
        <v>87</v>
      </c>
      <c r="D131" s="225" t="s">
        <v>146</v>
      </c>
      <c r="E131" s="226" t="s">
        <v>591</v>
      </c>
      <c r="F131" s="227" t="s">
        <v>592</v>
      </c>
      <c r="G131" s="228" t="s">
        <v>476</v>
      </c>
      <c r="H131" s="229">
        <v>325</v>
      </c>
      <c r="I131" s="230"/>
      <c r="J131" s="231">
        <f>ROUND(I131*H131,2)</f>
        <v>0</v>
      </c>
      <c r="K131" s="227" t="s">
        <v>150</v>
      </c>
      <c r="L131" s="43"/>
      <c r="M131" s="232" t="s">
        <v>1</v>
      </c>
      <c r="N131" s="233" t="s">
        <v>41</v>
      </c>
      <c r="O131" s="90"/>
      <c r="P131" s="234">
        <f>O131*H131</f>
        <v>0</v>
      </c>
      <c r="Q131" s="234">
        <v>0</v>
      </c>
      <c r="R131" s="234">
        <f>Q131*H131</f>
        <v>0</v>
      </c>
      <c r="S131" s="234">
        <v>0.0021299999999999999</v>
      </c>
      <c r="T131" s="235">
        <f>S131*H131</f>
        <v>0.69225000000000003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6" t="s">
        <v>208</v>
      </c>
      <c r="AT131" s="236" t="s">
        <v>146</v>
      </c>
      <c r="AU131" s="236" t="s">
        <v>87</v>
      </c>
      <c r="AY131" s="16" t="s">
        <v>144</v>
      </c>
      <c r="BE131" s="237">
        <f>IF(N131="základní",J131,0)</f>
        <v>0</v>
      </c>
      <c r="BF131" s="237">
        <f>IF(N131="snížená",J131,0)</f>
        <v>0</v>
      </c>
      <c r="BG131" s="237">
        <f>IF(N131="zákl. přenesená",J131,0)</f>
        <v>0</v>
      </c>
      <c r="BH131" s="237">
        <f>IF(N131="sníž. přenesená",J131,0)</f>
        <v>0</v>
      </c>
      <c r="BI131" s="237">
        <f>IF(N131="nulová",J131,0)</f>
        <v>0</v>
      </c>
      <c r="BJ131" s="16" t="s">
        <v>87</v>
      </c>
      <c r="BK131" s="237">
        <f>ROUND(I131*H131,2)</f>
        <v>0</v>
      </c>
      <c r="BL131" s="16" t="s">
        <v>208</v>
      </c>
      <c r="BM131" s="236" t="s">
        <v>593</v>
      </c>
    </row>
    <row r="132" s="13" customFormat="1">
      <c r="A132" s="13"/>
      <c r="B132" s="238"/>
      <c r="C132" s="239"/>
      <c r="D132" s="240" t="s">
        <v>152</v>
      </c>
      <c r="E132" s="241" t="s">
        <v>1</v>
      </c>
      <c r="F132" s="242" t="s">
        <v>594</v>
      </c>
      <c r="G132" s="239"/>
      <c r="H132" s="243">
        <v>75</v>
      </c>
      <c r="I132" s="244"/>
      <c r="J132" s="239"/>
      <c r="K132" s="239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152</v>
      </c>
      <c r="AU132" s="249" t="s">
        <v>87</v>
      </c>
      <c r="AV132" s="13" t="s">
        <v>87</v>
      </c>
      <c r="AW132" s="13" t="s">
        <v>31</v>
      </c>
      <c r="AX132" s="13" t="s">
        <v>75</v>
      </c>
      <c r="AY132" s="249" t="s">
        <v>144</v>
      </c>
    </row>
    <row r="133" s="13" customFormat="1">
      <c r="A133" s="13"/>
      <c r="B133" s="238"/>
      <c r="C133" s="239"/>
      <c r="D133" s="240" t="s">
        <v>152</v>
      </c>
      <c r="E133" s="241" t="s">
        <v>1</v>
      </c>
      <c r="F133" s="242" t="s">
        <v>595</v>
      </c>
      <c r="G133" s="239"/>
      <c r="H133" s="243">
        <v>250</v>
      </c>
      <c r="I133" s="244"/>
      <c r="J133" s="239"/>
      <c r="K133" s="239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152</v>
      </c>
      <c r="AU133" s="249" t="s">
        <v>87</v>
      </c>
      <c r="AV133" s="13" t="s">
        <v>87</v>
      </c>
      <c r="AW133" s="13" t="s">
        <v>31</v>
      </c>
      <c r="AX133" s="13" t="s">
        <v>75</v>
      </c>
      <c r="AY133" s="249" t="s">
        <v>144</v>
      </c>
    </row>
    <row r="134" s="14" customFormat="1">
      <c r="A134" s="14"/>
      <c r="B134" s="250"/>
      <c r="C134" s="251"/>
      <c r="D134" s="240" t="s">
        <v>152</v>
      </c>
      <c r="E134" s="252" t="s">
        <v>1</v>
      </c>
      <c r="F134" s="253" t="s">
        <v>154</v>
      </c>
      <c r="G134" s="251"/>
      <c r="H134" s="254">
        <v>325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152</v>
      </c>
      <c r="AU134" s="260" t="s">
        <v>87</v>
      </c>
      <c r="AV134" s="14" t="s">
        <v>94</v>
      </c>
      <c r="AW134" s="14" t="s">
        <v>31</v>
      </c>
      <c r="AX134" s="14" t="s">
        <v>82</v>
      </c>
      <c r="AY134" s="260" t="s">
        <v>144</v>
      </c>
    </row>
    <row r="135" s="2" customFormat="1" ht="24.15" customHeight="1">
      <c r="A135" s="37"/>
      <c r="B135" s="38"/>
      <c r="C135" s="225" t="s">
        <v>91</v>
      </c>
      <c r="D135" s="225" t="s">
        <v>146</v>
      </c>
      <c r="E135" s="226" t="s">
        <v>596</v>
      </c>
      <c r="F135" s="227" t="s">
        <v>597</v>
      </c>
      <c r="G135" s="228" t="s">
        <v>476</v>
      </c>
      <c r="H135" s="229">
        <v>365</v>
      </c>
      <c r="I135" s="230"/>
      <c r="J135" s="231">
        <f>ROUND(I135*H135,2)</f>
        <v>0</v>
      </c>
      <c r="K135" s="227" t="s">
        <v>150</v>
      </c>
      <c r="L135" s="43"/>
      <c r="M135" s="232" t="s">
        <v>1</v>
      </c>
      <c r="N135" s="233" t="s">
        <v>41</v>
      </c>
      <c r="O135" s="90"/>
      <c r="P135" s="234">
        <f>O135*H135</f>
        <v>0</v>
      </c>
      <c r="Q135" s="234">
        <v>0</v>
      </c>
      <c r="R135" s="234">
        <f>Q135*H135</f>
        <v>0</v>
      </c>
      <c r="S135" s="234">
        <v>0.0067000000000000002</v>
      </c>
      <c r="T135" s="235">
        <f>S135*H135</f>
        <v>2.4455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6" t="s">
        <v>208</v>
      </c>
      <c r="AT135" s="236" t="s">
        <v>146</v>
      </c>
      <c r="AU135" s="236" t="s">
        <v>87</v>
      </c>
      <c r="AY135" s="16" t="s">
        <v>144</v>
      </c>
      <c r="BE135" s="237">
        <f>IF(N135="základní",J135,0)</f>
        <v>0</v>
      </c>
      <c r="BF135" s="237">
        <f>IF(N135="snížená",J135,0)</f>
        <v>0</v>
      </c>
      <c r="BG135" s="237">
        <f>IF(N135="zákl. přenesená",J135,0)</f>
        <v>0</v>
      </c>
      <c r="BH135" s="237">
        <f>IF(N135="sníž. přenesená",J135,0)</f>
        <v>0</v>
      </c>
      <c r="BI135" s="237">
        <f>IF(N135="nulová",J135,0)</f>
        <v>0</v>
      </c>
      <c r="BJ135" s="16" t="s">
        <v>87</v>
      </c>
      <c r="BK135" s="237">
        <f>ROUND(I135*H135,2)</f>
        <v>0</v>
      </c>
      <c r="BL135" s="16" t="s">
        <v>208</v>
      </c>
      <c r="BM135" s="236" t="s">
        <v>598</v>
      </c>
    </row>
    <row r="136" s="13" customFormat="1">
      <c r="A136" s="13"/>
      <c r="B136" s="238"/>
      <c r="C136" s="239"/>
      <c r="D136" s="240" t="s">
        <v>152</v>
      </c>
      <c r="E136" s="241" t="s">
        <v>1</v>
      </c>
      <c r="F136" s="242" t="s">
        <v>599</v>
      </c>
      <c r="G136" s="239"/>
      <c r="H136" s="243">
        <v>115</v>
      </c>
      <c r="I136" s="244"/>
      <c r="J136" s="239"/>
      <c r="K136" s="239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152</v>
      </c>
      <c r="AU136" s="249" t="s">
        <v>87</v>
      </c>
      <c r="AV136" s="13" t="s">
        <v>87</v>
      </c>
      <c r="AW136" s="13" t="s">
        <v>31</v>
      </c>
      <c r="AX136" s="13" t="s">
        <v>75</v>
      </c>
      <c r="AY136" s="249" t="s">
        <v>144</v>
      </c>
    </row>
    <row r="137" s="13" customFormat="1">
      <c r="A137" s="13"/>
      <c r="B137" s="238"/>
      <c r="C137" s="239"/>
      <c r="D137" s="240" t="s">
        <v>152</v>
      </c>
      <c r="E137" s="241" t="s">
        <v>1</v>
      </c>
      <c r="F137" s="242" t="s">
        <v>600</v>
      </c>
      <c r="G137" s="239"/>
      <c r="H137" s="243">
        <v>180</v>
      </c>
      <c r="I137" s="244"/>
      <c r="J137" s="239"/>
      <c r="K137" s="239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152</v>
      </c>
      <c r="AU137" s="249" t="s">
        <v>87</v>
      </c>
      <c r="AV137" s="13" t="s">
        <v>87</v>
      </c>
      <c r="AW137" s="13" t="s">
        <v>31</v>
      </c>
      <c r="AX137" s="13" t="s">
        <v>75</v>
      </c>
      <c r="AY137" s="249" t="s">
        <v>144</v>
      </c>
    </row>
    <row r="138" s="13" customFormat="1">
      <c r="A138" s="13"/>
      <c r="B138" s="238"/>
      <c r="C138" s="239"/>
      <c r="D138" s="240" t="s">
        <v>152</v>
      </c>
      <c r="E138" s="241" t="s">
        <v>1</v>
      </c>
      <c r="F138" s="242" t="s">
        <v>601</v>
      </c>
      <c r="G138" s="239"/>
      <c r="H138" s="243">
        <v>70</v>
      </c>
      <c r="I138" s="244"/>
      <c r="J138" s="239"/>
      <c r="K138" s="239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152</v>
      </c>
      <c r="AU138" s="249" t="s">
        <v>87</v>
      </c>
      <c r="AV138" s="13" t="s">
        <v>87</v>
      </c>
      <c r="AW138" s="13" t="s">
        <v>31</v>
      </c>
      <c r="AX138" s="13" t="s">
        <v>75</v>
      </c>
      <c r="AY138" s="249" t="s">
        <v>144</v>
      </c>
    </row>
    <row r="139" s="14" customFormat="1">
      <c r="A139" s="14"/>
      <c r="B139" s="250"/>
      <c r="C139" s="251"/>
      <c r="D139" s="240" t="s">
        <v>152</v>
      </c>
      <c r="E139" s="252" t="s">
        <v>1</v>
      </c>
      <c r="F139" s="253" t="s">
        <v>154</v>
      </c>
      <c r="G139" s="251"/>
      <c r="H139" s="254">
        <v>365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152</v>
      </c>
      <c r="AU139" s="260" t="s">
        <v>87</v>
      </c>
      <c r="AV139" s="14" t="s">
        <v>94</v>
      </c>
      <c r="AW139" s="14" t="s">
        <v>31</v>
      </c>
      <c r="AX139" s="14" t="s">
        <v>82</v>
      </c>
      <c r="AY139" s="260" t="s">
        <v>144</v>
      </c>
    </row>
    <row r="140" s="2" customFormat="1" ht="24.15" customHeight="1">
      <c r="A140" s="37"/>
      <c r="B140" s="38"/>
      <c r="C140" s="225" t="s">
        <v>94</v>
      </c>
      <c r="D140" s="225" t="s">
        <v>146</v>
      </c>
      <c r="E140" s="226" t="s">
        <v>602</v>
      </c>
      <c r="F140" s="227" t="s">
        <v>603</v>
      </c>
      <c r="G140" s="228" t="s">
        <v>476</v>
      </c>
      <c r="H140" s="229">
        <v>55</v>
      </c>
      <c r="I140" s="230"/>
      <c r="J140" s="231">
        <f>ROUND(I140*H140,2)</f>
        <v>0</v>
      </c>
      <c r="K140" s="227" t="s">
        <v>150</v>
      </c>
      <c r="L140" s="43"/>
      <c r="M140" s="232" t="s">
        <v>1</v>
      </c>
      <c r="N140" s="233" t="s">
        <v>41</v>
      </c>
      <c r="O140" s="90"/>
      <c r="P140" s="234">
        <f>O140*H140</f>
        <v>0</v>
      </c>
      <c r="Q140" s="234">
        <v>0</v>
      </c>
      <c r="R140" s="234">
        <f>Q140*H140</f>
        <v>0</v>
      </c>
      <c r="S140" s="234">
        <v>0.01102</v>
      </c>
      <c r="T140" s="235">
        <f>S140*H140</f>
        <v>0.60609999999999997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6" t="s">
        <v>208</v>
      </c>
      <c r="AT140" s="236" t="s">
        <v>146</v>
      </c>
      <c r="AU140" s="236" t="s">
        <v>87</v>
      </c>
      <c r="AY140" s="16" t="s">
        <v>144</v>
      </c>
      <c r="BE140" s="237">
        <f>IF(N140="základní",J140,0)</f>
        <v>0</v>
      </c>
      <c r="BF140" s="237">
        <f>IF(N140="snížená",J140,0)</f>
        <v>0</v>
      </c>
      <c r="BG140" s="237">
        <f>IF(N140="zákl. přenesená",J140,0)</f>
        <v>0</v>
      </c>
      <c r="BH140" s="237">
        <f>IF(N140="sníž. přenesená",J140,0)</f>
        <v>0</v>
      </c>
      <c r="BI140" s="237">
        <f>IF(N140="nulová",J140,0)</f>
        <v>0</v>
      </c>
      <c r="BJ140" s="16" t="s">
        <v>87</v>
      </c>
      <c r="BK140" s="237">
        <f>ROUND(I140*H140,2)</f>
        <v>0</v>
      </c>
      <c r="BL140" s="16" t="s">
        <v>208</v>
      </c>
      <c r="BM140" s="236" t="s">
        <v>604</v>
      </c>
    </row>
    <row r="141" s="13" customFormat="1">
      <c r="A141" s="13"/>
      <c r="B141" s="238"/>
      <c r="C141" s="239"/>
      <c r="D141" s="240" t="s">
        <v>152</v>
      </c>
      <c r="E141" s="241" t="s">
        <v>1</v>
      </c>
      <c r="F141" s="242" t="s">
        <v>605</v>
      </c>
      <c r="G141" s="239"/>
      <c r="H141" s="243">
        <v>55</v>
      </c>
      <c r="I141" s="244"/>
      <c r="J141" s="239"/>
      <c r="K141" s="239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152</v>
      </c>
      <c r="AU141" s="249" t="s">
        <v>87</v>
      </c>
      <c r="AV141" s="13" t="s">
        <v>87</v>
      </c>
      <c r="AW141" s="13" t="s">
        <v>31</v>
      </c>
      <c r="AX141" s="13" t="s">
        <v>75</v>
      </c>
      <c r="AY141" s="249" t="s">
        <v>144</v>
      </c>
    </row>
    <row r="142" s="14" customFormat="1">
      <c r="A142" s="14"/>
      <c r="B142" s="250"/>
      <c r="C142" s="251"/>
      <c r="D142" s="240" t="s">
        <v>152</v>
      </c>
      <c r="E142" s="252" t="s">
        <v>1</v>
      </c>
      <c r="F142" s="253" t="s">
        <v>154</v>
      </c>
      <c r="G142" s="251"/>
      <c r="H142" s="254">
        <v>55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152</v>
      </c>
      <c r="AU142" s="260" t="s">
        <v>87</v>
      </c>
      <c r="AV142" s="14" t="s">
        <v>94</v>
      </c>
      <c r="AW142" s="14" t="s">
        <v>31</v>
      </c>
      <c r="AX142" s="14" t="s">
        <v>82</v>
      </c>
      <c r="AY142" s="260" t="s">
        <v>144</v>
      </c>
    </row>
    <row r="143" s="2" customFormat="1" ht="16.5" customHeight="1">
      <c r="A143" s="37"/>
      <c r="B143" s="38"/>
      <c r="C143" s="225" t="s">
        <v>97</v>
      </c>
      <c r="D143" s="225" t="s">
        <v>146</v>
      </c>
      <c r="E143" s="226" t="s">
        <v>606</v>
      </c>
      <c r="F143" s="227" t="s">
        <v>607</v>
      </c>
      <c r="G143" s="228" t="s">
        <v>476</v>
      </c>
      <c r="H143" s="229">
        <v>325</v>
      </c>
      <c r="I143" s="230"/>
      <c r="J143" s="231">
        <f>ROUND(I143*H143,2)</f>
        <v>0</v>
      </c>
      <c r="K143" s="227" t="s">
        <v>150</v>
      </c>
      <c r="L143" s="43"/>
      <c r="M143" s="232" t="s">
        <v>1</v>
      </c>
      <c r="N143" s="233" t="s">
        <v>41</v>
      </c>
      <c r="O143" s="90"/>
      <c r="P143" s="234">
        <f>O143*H143</f>
        <v>0</v>
      </c>
      <c r="Q143" s="234">
        <v>0</v>
      </c>
      <c r="R143" s="234">
        <f>Q143*H143</f>
        <v>0</v>
      </c>
      <c r="S143" s="234">
        <v>0.00024000000000000001</v>
      </c>
      <c r="T143" s="235">
        <f>S143*H143</f>
        <v>0.078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6" t="s">
        <v>208</v>
      </c>
      <c r="AT143" s="236" t="s">
        <v>146</v>
      </c>
      <c r="AU143" s="236" t="s">
        <v>87</v>
      </c>
      <c r="AY143" s="16" t="s">
        <v>144</v>
      </c>
      <c r="BE143" s="237">
        <f>IF(N143="základní",J143,0)</f>
        <v>0</v>
      </c>
      <c r="BF143" s="237">
        <f>IF(N143="snížená",J143,0)</f>
        <v>0</v>
      </c>
      <c r="BG143" s="237">
        <f>IF(N143="zákl. přenesená",J143,0)</f>
        <v>0</v>
      </c>
      <c r="BH143" s="237">
        <f>IF(N143="sníž. přenesená",J143,0)</f>
        <v>0</v>
      </c>
      <c r="BI143" s="237">
        <f>IF(N143="nulová",J143,0)</f>
        <v>0</v>
      </c>
      <c r="BJ143" s="16" t="s">
        <v>87</v>
      </c>
      <c r="BK143" s="237">
        <f>ROUND(I143*H143,2)</f>
        <v>0</v>
      </c>
      <c r="BL143" s="16" t="s">
        <v>208</v>
      </c>
      <c r="BM143" s="236" t="s">
        <v>608</v>
      </c>
    </row>
    <row r="144" s="13" customFormat="1">
      <c r="A144" s="13"/>
      <c r="B144" s="238"/>
      <c r="C144" s="239"/>
      <c r="D144" s="240" t="s">
        <v>152</v>
      </c>
      <c r="E144" s="241" t="s">
        <v>1</v>
      </c>
      <c r="F144" s="242" t="s">
        <v>609</v>
      </c>
      <c r="G144" s="239"/>
      <c r="H144" s="243">
        <v>250</v>
      </c>
      <c r="I144" s="244"/>
      <c r="J144" s="239"/>
      <c r="K144" s="239"/>
      <c r="L144" s="245"/>
      <c r="M144" s="246"/>
      <c r="N144" s="247"/>
      <c r="O144" s="247"/>
      <c r="P144" s="247"/>
      <c r="Q144" s="247"/>
      <c r="R144" s="247"/>
      <c r="S144" s="247"/>
      <c r="T144" s="24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9" t="s">
        <v>152</v>
      </c>
      <c r="AU144" s="249" t="s">
        <v>87</v>
      </c>
      <c r="AV144" s="13" t="s">
        <v>87</v>
      </c>
      <c r="AW144" s="13" t="s">
        <v>31</v>
      </c>
      <c r="AX144" s="13" t="s">
        <v>75</v>
      </c>
      <c r="AY144" s="249" t="s">
        <v>144</v>
      </c>
    </row>
    <row r="145" s="13" customFormat="1">
      <c r="A145" s="13"/>
      <c r="B145" s="238"/>
      <c r="C145" s="239"/>
      <c r="D145" s="240" t="s">
        <v>152</v>
      </c>
      <c r="E145" s="241" t="s">
        <v>1</v>
      </c>
      <c r="F145" s="242" t="s">
        <v>610</v>
      </c>
      <c r="G145" s="239"/>
      <c r="H145" s="243">
        <v>75</v>
      </c>
      <c r="I145" s="244"/>
      <c r="J145" s="239"/>
      <c r="K145" s="239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152</v>
      </c>
      <c r="AU145" s="249" t="s">
        <v>87</v>
      </c>
      <c r="AV145" s="13" t="s">
        <v>87</v>
      </c>
      <c r="AW145" s="13" t="s">
        <v>31</v>
      </c>
      <c r="AX145" s="13" t="s">
        <v>75</v>
      </c>
      <c r="AY145" s="249" t="s">
        <v>144</v>
      </c>
    </row>
    <row r="146" s="14" customFormat="1">
      <c r="A146" s="14"/>
      <c r="B146" s="250"/>
      <c r="C146" s="251"/>
      <c r="D146" s="240" t="s">
        <v>152</v>
      </c>
      <c r="E146" s="252" t="s">
        <v>1</v>
      </c>
      <c r="F146" s="253" t="s">
        <v>154</v>
      </c>
      <c r="G146" s="251"/>
      <c r="H146" s="254">
        <v>325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152</v>
      </c>
      <c r="AU146" s="260" t="s">
        <v>87</v>
      </c>
      <c r="AV146" s="14" t="s">
        <v>94</v>
      </c>
      <c r="AW146" s="14" t="s">
        <v>31</v>
      </c>
      <c r="AX146" s="14" t="s">
        <v>82</v>
      </c>
      <c r="AY146" s="260" t="s">
        <v>144</v>
      </c>
    </row>
    <row r="147" s="2" customFormat="1" ht="21.75" customHeight="1">
      <c r="A147" s="37"/>
      <c r="B147" s="38"/>
      <c r="C147" s="225" t="s">
        <v>100</v>
      </c>
      <c r="D147" s="225" t="s">
        <v>146</v>
      </c>
      <c r="E147" s="226" t="s">
        <v>611</v>
      </c>
      <c r="F147" s="227" t="s">
        <v>612</v>
      </c>
      <c r="G147" s="228" t="s">
        <v>476</v>
      </c>
      <c r="H147" s="229">
        <v>350</v>
      </c>
      <c r="I147" s="230"/>
      <c r="J147" s="231">
        <f>ROUND(I147*H147,2)</f>
        <v>0</v>
      </c>
      <c r="K147" s="227" t="s">
        <v>150</v>
      </c>
      <c r="L147" s="43"/>
      <c r="M147" s="232" t="s">
        <v>1</v>
      </c>
      <c r="N147" s="233" t="s">
        <v>41</v>
      </c>
      <c r="O147" s="90"/>
      <c r="P147" s="234">
        <f>O147*H147</f>
        <v>0</v>
      </c>
      <c r="Q147" s="234">
        <v>0</v>
      </c>
      <c r="R147" s="234">
        <f>Q147*H147</f>
        <v>0</v>
      </c>
      <c r="S147" s="234">
        <v>0.00034000000000000002</v>
      </c>
      <c r="T147" s="235">
        <f>S147*H147</f>
        <v>0.11900000000000001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6" t="s">
        <v>208</v>
      </c>
      <c r="AT147" s="236" t="s">
        <v>146</v>
      </c>
      <c r="AU147" s="236" t="s">
        <v>87</v>
      </c>
      <c r="AY147" s="16" t="s">
        <v>144</v>
      </c>
      <c r="BE147" s="237">
        <f>IF(N147="základní",J147,0)</f>
        <v>0</v>
      </c>
      <c r="BF147" s="237">
        <f>IF(N147="snížená",J147,0)</f>
        <v>0</v>
      </c>
      <c r="BG147" s="237">
        <f>IF(N147="zákl. přenesená",J147,0)</f>
        <v>0</v>
      </c>
      <c r="BH147" s="237">
        <f>IF(N147="sníž. přenesená",J147,0)</f>
        <v>0</v>
      </c>
      <c r="BI147" s="237">
        <f>IF(N147="nulová",J147,0)</f>
        <v>0</v>
      </c>
      <c r="BJ147" s="16" t="s">
        <v>87</v>
      </c>
      <c r="BK147" s="237">
        <f>ROUND(I147*H147,2)</f>
        <v>0</v>
      </c>
      <c r="BL147" s="16" t="s">
        <v>208</v>
      </c>
      <c r="BM147" s="236" t="s">
        <v>613</v>
      </c>
    </row>
    <row r="148" s="13" customFormat="1">
      <c r="A148" s="13"/>
      <c r="B148" s="238"/>
      <c r="C148" s="239"/>
      <c r="D148" s="240" t="s">
        <v>152</v>
      </c>
      <c r="E148" s="241" t="s">
        <v>1</v>
      </c>
      <c r="F148" s="242" t="s">
        <v>614</v>
      </c>
      <c r="G148" s="239"/>
      <c r="H148" s="243">
        <v>115</v>
      </c>
      <c r="I148" s="244"/>
      <c r="J148" s="239"/>
      <c r="K148" s="239"/>
      <c r="L148" s="245"/>
      <c r="M148" s="246"/>
      <c r="N148" s="247"/>
      <c r="O148" s="247"/>
      <c r="P148" s="247"/>
      <c r="Q148" s="247"/>
      <c r="R148" s="247"/>
      <c r="S148" s="247"/>
      <c r="T148" s="24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9" t="s">
        <v>152</v>
      </c>
      <c r="AU148" s="249" t="s">
        <v>87</v>
      </c>
      <c r="AV148" s="13" t="s">
        <v>87</v>
      </c>
      <c r="AW148" s="13" t="s">
        <v>31</v>
      </c>
      <c r="AX148" s="13" t="s">
        <v>75</v>
      </c>
      <c r="AY148" s="249" t="s">
        <v>144</v>
      </c>
    </row>
    <row r="149" s="13" customFormat="1">
      <c r="A149" s="13"/>
      <c r="B149" s="238"/>
      <c r="C149" s="239"/>
      <c r="D149" s="240" t="s">
        <v>152</v>
      </c>
      <c r="E149" s="241" t="s">
        <v>1</v>
      </c>
      <c r="F149" s="242" t="s">
        <v>615</v>
      </c>
      <c r="G149" s="239"/>
      <c r="H149" s="243">
        <v>180</v>
      </c>
      <c r="I149" s="244"/>
      <c r="J149" s="239"/>
      <c r="K149" s="239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152</v>
      </c>
      <c r="AU149" s="249" t="s">
        <v>87</v>
      </c>
      <c r="AV149" s="13" t="s">
        <v>87</v>
      </c>
      <c r="AW149" s="13" t="s">
        <v>31</v>
      </c>
      <c r="AX149" s="13" t="s">
        <v>75</v>
      </c>
      <c r="AY149" s="249" t="s">
        <v>144</v>
      </c>
    </row>
    <row r="150" s="13" customFormat="1">
      <c r="A150" s="13"/>
      <c r="B150" s="238"/>
      <c r="C150" s="239"/>
      <c r="D150" s="240" t="s">
        <v>152</v>
      </c>
      <c r="E150" s="241" t="s">
        <v>1</v>
      </c>
      <c r="F150" s="242" t="s">
        <v>616</v>
      </c>
      <c r="G150" s="239"/>
      <c r="H150" s="243">
        <v>55</v>
      </c>
      <c r="I150" s="244"/>
      <c r="J150" s="239"/>
      <c r="K150" s="239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152</v>
      </c>
      <c r="AU150" s="249" t="s">
        <v>87</v>
      </c>
      <c r="AV150" s="13" t="s">
        <v>87</v>
      </c>
      <c r="AW150" s="13" t="s">
        <v>31</v>
      </c>
      <c r="AX150" s="13" t="s">
        <v>75</v>
      </c>
      <c r="AY150" s="249" t="s">
        <v>144</v>
      </c>
    </row>
    <row r="151" s="14" customFormat="1">
      <c r="A151" s="14"/>
      <c r="B151" s="250"/>
      <c r="C151" s="251"/>
      <c r="D151" s="240" t="s">
        <v>152</v>
      </c>
      <c r="E151" s="252" t="s">
        <v>1</v>
      </c>
      <c r="F151" s="253" t="s">
        <v>154</v>
      </c>
      <c r="G151" s="251"/>
      <c r="H151" s="254">
        <v>350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152</v>
      </c>
      <c r="AU151" s="260" t="s">
        <v>87</v>
      </c>
      <c r="AV151" s="14" t="s">
        <v>94</v>
      </c>
      <c r="AW151" s="14" t="s">
        <v>31</v>
      </c>
      <c r="AX151" s="14" t="s">
        <v>82</v>
      </c>
      <c r="AY151" s="260" t="s">
        <v>144</v>
      </c>
    </row>
    <row r="152" s="2" customFormat="1" ht="21.75" customHeight="1">
      <c r="A152" s="37"/>
      <c r="B152" s="38"/>
      <c r="C152" s="225" t="s">
        <v>178</v>
      </c>
      <c r="D152" s="225" t="s">
        <v>146</v>
      </c>
      <c r="E152" s="226" t="s">
        <v>617</v>
      </c>
      <c r="F152" s="227" t="s">
        <v>618</v>
      </c>
      <c r="G152" s="228" t="s">
        <v>219</v>
      </c>
      <c r="H152" s="229">
        <v>8</v>
      </c>
      <c r="I152" s="230"/>
      <c r="J152" s="231">
        <f>ROUND(I152*H152,2)</f>
        <v>0</v>
      </c>
      <c r="K152" s="227" t="s">
        <v>1</v>
      </c>
      <c r="L152" s="43"/>
      <c r="M152" s="232" t="s">
        <v>1</v>
      </c>
      <c r="N152" s="233" t="s">
        <v>41</v>
      </c>
      <c r="O152" s="90"/>
      <c r="P152" s="234">
        <f>O152*H152</f>
        <v>0</v>
      </c>
      <c r="Q152" s="234">
        <v>0.0011000000000000001</v>
      </c>
      <c r="R152" s="234">
        <f>Q152*H152</f>
        <v>0.0088000000000000005</v>
      </c>
      <c r="S152" s="234">
        <v>0.00093000000000000005</v>
      </c>
      <c r="T152" s="235">
        <f>S152*H152</f>
        <v>0.0074400000000000004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6" t="s">
        <v>208</v>
      </c>
      <c r="AT152" s="236" t="s">
        <v>146</v>
      </c>
      <c r="AU152" s="236" t="s">
        <v>87</v>
      </c>
      <c r="AY152" s="16" t="s">
        <v>144</v>
      </c>
      <c r="BE152" s="237">
        <f>IF(N152="základní",J152,0)</f>
        <v>0</v>
      </c>
      <c r="BF152" s="237">
        <f>IF(N152="snížená",J152,0)</f>
        <v>0</v>
      </c>
      <c r="BG152" s="237">
        <f>IF(N152="zákl. přenesená",J152,0)</f>
        <v>0</v>
      </c>
      <c r="BH152" s="237">
        <f>IF(N152="sníž. přenesená",J152,0)</f>
        <v>0</v>
      </c>
      <c r="BI152" s="237">
        <f>IF(N152="nulová",J152,0)</f>
        <v>0</v>
      </c>
      <c r="BJ152" s="16" t="s">
        <v>87</v>
      </c>
      <c r="BK152" s="237">
        <f>ROUND(I152*H152,2)</f>
        <v>0</v>
      </c>
      <c r="BL152" s="16" t="s">
        <v>208</v>
      </c>
      <c r="BM152" s="236" t="s">
        <v>619</v>
      </c>
    </row>
    <row r="153" s="2" customFormat="1" ht="16.5" customHeight="1">
      <c r="A153" s="37"/>
      <c r="B153" s="38"/>
      <c r="C153" s="225" t="s">
        <v>183</v>
      </c>
      <c r="D153" s="225" t="s">
        <v>146</v>
      </c>
      <c r="E153" s="226" t="s">
        <v>481</v>
      </c>
      <c r="F153" s="227" t="s">
        <v>482</v>
      </c>
      <c r="G153" s="228" t="s">
        <v>461</v>
      </c>
      <c r="H153" s="229">
        <v>2</v>
      </c>
      <c r="I153" s="230"/>
      <c r="J153" s="231">
        <f>ROUND(I153*H153,2)</f>
        <v>0</v>
      </c>
      <c r="K153" s="227" t="s">
        <v>1</v>
      </c>
      <c r="L153" s="43"/>
      <c r="M153" s="232" t="s">
        <v>1</v>
      </c>
      <c r="N153" s="233" t="s">
        <v>41</v>
      </c>
      <c r="O153" s="90"/>
      <c r="P153" s="234">
        <f>O153*H153</f>
        <v>0</v>
      </c>
      <c r="Q153" s="234">
        <v>0</v>
      </c>
      <c r="R153" s="234">
        <f>Q153*H153</f>
        <v>0</v>
      </c>
      <c r="S153" s="234">
        <v>0.00072000000000000005</v>
      </c>
      <c r="T153" s="235">
        <f>S153*H153</f>
        <v>0.0014400000000000001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6" t="s">
        <v>208</v>
      </c>
      <c r="AT153" s="236" t="s">
        <v>146</v>
      </c>
      <c r="AU153" s="236" t="s">
        <v>87</v>
      </c>
      <c r="AY153" s="16" t="s">
        <v>144</v>
      </c>
      <c r="BE153" s="237">
        <f>IF(N153="základní",J153,0)</f>
        <v>0</v>
      </c>
      <c r="BF153" s="237">
        <f>IF(N153="snížená",J153,0)</f>
        <v>0</v>
      </c>
      <c r="BG153" s="237">
        <f>IF(N153="zákl. přenesená",J153,0)</f>
        <v>0</v>
      </c>
      <c r="BH153" s="237">
        <f>IF(N153="sníž. přenesená",J153,0)</f>
        <v>0</v>
      </c>
      <c r="BI153" s="237">
        <f>IF(N153="nulová",J153,0)</f>
        <v>0</v>
      </c>
      <c r="BJ153" s="16" t="s">
        <v>87</v>
      </c>
      <c r="BK153" s="237">
        <f>ROUND(I153*H153,2)</f>
        <v>0</v>
      </c>
      <c r="BL153" s="16" t="s">
        <v>208</v>
      </c>
      <c r="BM153" s="236" t="s">
        <v>620</v>
      </c>
    </row>
    <row r="154" s="13" customFormat="1">
      <c r="A154" s="13"/>
      <c r="B154" s="238"/>
      <c r="C154" s="239"/>
      <c r="D154" s="240" t="s">
        <v>152</v>
      </c>
      <c r="E154" s="241" t="s">
        <v>1</v>
      </c>
      <c r="F154" s="242" t="s">
        <v>621</v>
      </c>
      <c r="G154" s="239"/>
      <c r="H154" s="243">
        <v>1</v>
      </c>
      <c r="I154" s="244"/>
      <c r="J154" s="239"/>
      <c r="K154" s="239"/>
      <c r="L154" s="245"/>
      <c r="M154" s="246"/>
      <c r="N154" s="247"/>
      <c r="O154" s="247"/>
      <c r="P154" s="247"/>
      <c r="Q154" s="247"/>
      <c r="R154" s="247"/>
      <c r="S154" s="247"/>
      <c r="T154" s="248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9" t="s">
        <v>152</v>
      </c>
      <c r="AU154" s="249" t="s">
        <v>87</v>
      </c>
      <c r="AV154" s="13" t="s">
        <v>87</v>
      </c>
      <c r="AW154" s="13" t="s">
        <v>31</v>
      </c>
      <c r="AX154" s="13" t="s">
        <v>75</v>
      </c>
      <c r="AY154" s="249" t="s">
        <v>144</v>
      </c>
    </row>
    <row r="155" s="13" customFormat="1">
      <c r="A155" s="13"/>
      <c r="B155" s="238"/>
      <c r="C155" s="239"/>
      <c r="D155" s="240" t="s">
        <v>152</v>
      </c>
      <c r="E155" s="241" t="s">
        <v>1</v>
      </c>
      <c r="F155" s="242" t="s">
        <v>622</v>
      </c>
      <c r="G155" s="239"/>
      <c r="H155" s="243">
        <v>1</v>
      </c>
      <c r="I155" s="244"/>
      <c r="J155" s="239"/>
      <c r="K155" s="239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152</v>
      </c>
      <c r="AU155" s="249" t="s">
        <v>87</v>
      </c>
      <c r="AV155" s="13" t="s">
        <v>87</v>
      </c>
      <c r="AW155" s="13" t="s">
        <v>31</v>
      </c>
      <c r="AX155" s="13" t="s">
        <v>75</v>
      </c>
      <c r="AY155" s="249" t="s">
        <v>144</v>
      </c>
    </row>
    <row r="156" s="14" customFormat="1">
      <c r="A156" s="14"/>
      <c r="B156" s="250"/>
      <c r="C156" s="251"/>
      <c r="D156" s="240" t="s">
        <v>152</v>
      </c>
      <c r="E156" s="252" t="s">
        <v>1</v>
      </c>
      <c r="F156" s="253" t="s">
        <v>154</v>
      </c>
      <c r="G156" s="251"/>
      <c r="H156" s="254">
        <v>2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152</v>
      </c>
      <c r="AU156" s="260" t="s">
        <v>87</v>
      </c>
      <c r="AV156" s="14" t="s">
        <v>94</v>
      </c>
      <c r="AW156" s="14" t="s">
        <v>31</v>
      </c>
      <c r="AX156" s="14" t="s">
        <v>82</v>
      </c>
      <c r="AY156" s="260" t="s">
        <v>144</v>
      </c>
    </row>
    <row r="157" s="2" customFormat="1" ht="16.5" customHeight="1">
      <c r="A157" s="37"/>
      <c r="B157" s="38"/>
      <c r="C157" s="225" t="s">
        <v>166</v>
      </c>
      <c r="D157" s="225" t="s">
        <v>146</v>
      </c>
      <c r="E157" s="226" t="s">
        <v>623</v>
      </c>
      <c r="F157" s="227" t="s">
        <v>624</v>
      </c>
      <c r="G157" s="228" t="s">
        <v>207</v>
      </c>
      <c r="H157" s="229">
        <v>2</v>
      </c>
      <c r="I157" s="230"/>
      <c r="J157" s="231">
        <f>ROUND(I157*H157,2)</f>
        <v>0</v>
      </c>
      <c r="K157" s="227" t="s">
        <v>150</v>
      </c>
      <c r="L157" s="43"/>
      <c r="M157" s="232" t="s">
        <v>1</v>
      </c>
      <c r="N157" s="233" t="s">
        <v>41</v>
      </c>
      <c r="O157" s="90"/>
      <c r="P157" s="234">
        <f>O157*H157</f>
        <v>0</v>
      </c>
      <c r="Q157" s="234">
        <v>0</v>
      </c>
      <c r="R157" s="234">
        <f>Q157*H157</f>
        <v>0</v>
      </c>
      <c r="S157" s="234">
        <v>0.0040000000000000001</v>
      </c>
      <c r="T157" s="235">
        <f>S157*H157</f>
        <v>0.0080000000000000002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6" t="s">
        <v>208</v>
      </c>
      <c r="AT157" s="236" t="s">
        <v>146</v>
      </c>
      <c r="AU157" s="236" t="s">
        <v>87</v>
      </c>
      <c r="AY157" s="16" t="s">
        <v>144</v>
      </c>
      <c r="BE157" s="237">
        <f>IF(N157="základní",J157,0)</f>
        <v>0</v>
      </c>
      <c r="BF157" s="237">
        <f>IF(N157="snížená",J157,0)</f>
        <v>0</v>
      </c>
      <c r="BG157" s="237">
        <f>IF(N157="zákl. přenesená",J157,0)</f>
        <v>0</v>
      </c>
      <c r="BH157" s="237">
        <f>IF(N157="sníž. přenesená",J157,0)</f>
        <v>0</v>
      </c>
      <c r="BI157" s="237">
        <f>IF(N157="nulová",J157,0)</f>
        <v>0</v>
      </c>
      <c r="BJ157" s="16" t="s">
        <v>87</v>
      </c>
      <c r="BK157" s="237">
        <f>ROUND(I157*H157,2)</f>
        <v>0</v>
      </c>
      <c r="BL157" s="16" t="s">
        <v>208</v>
      </c>
      <c r="BM157" s="236" t="s">
        <v>625</v>
      </c>
    </row>
    <row r="158" s="2" customFormat="1" ht="16.5" customHeight="1">
      <c r="A158" s="37"/>
      <c r="B158" s="38"/>
      <c r="C158" s="225" t="s">
        <v>191</v>
      </c>
      <c r="D158" s="225" t="s">
        <v>146</v>
      </c>
      <c r="E158" s="226" t="s">
        <v>626</v>
      </c>
      <c r="F158" s="227" t="s">
        <v>627</v>
      </c>
      <c r="G158" s="228" t="s">
        <v>219</v>
      </c>
      <c r="H158" s="229">
        <v>20</v>
      </c>
      <c r="I158" s="230"/>
      <c r="J158" s="231">
        <f>ROUND(I158*H158,2)</f>
        <v>0</v>
      </c>
      <c r="K158" s="227" t="s">
        <v>150</v>
      </c>
      <c r="L158" s="43"/>
      <c r="M158" s="232" t="s">
        <v>1</v>
      </c>
      <c r="N158" s="233" t="s">
        <v>41</v>
      </c>
      <c r="O158" s="90"/>
      <c r="P158" s="234">
        <f>O158*H158</f>
        <v>0</v>
      </c>
      <c r="Q158" s="234">
        <v>0.00026957000000000001</v>
      </c>
      <c r="R158" s="234">
        <f>Q158*H158</f>
        <v>0.0053914000000000002</v>
      </c>
      <c r="S158" s="234">
        <v>0</v>
      </c>
      <c r="T158" s="23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6" t="s">
        <v>208</v>
      </c>
      <c r="AT158" s="236" t="s">
        <v>146</v>
      </c>
      <c r="AU158" s="236" t="s">
        <v>87</v>
      </c>
      <c r="AY158" s="16" t="s">
        <v>144</v>
      </c>
      <c r="BE158" s="237">
        <f>IF(N158="základní",J158,0)</f>
        <v>0</v>
      </c>
      <c r="BF158" s="237">
        <f>IF(N158="snížená",J158,0)</f>
        <v>0</v>
      </c>
      <c r="BG158" s="237">
        <f>IF(N158="zákl. přenesená",J158,0)</f>
        <v>0</v>
      </c>
      <c r="BH158" s="237">
        <f>IF(N158="sníž. přenesená",J158,0)</f>
        <v>0</v>
      </c>
      <c r="BI158" s="237">
        <f>IF(N158="nulová",J158,0)</f>
        <v>0</v>
      </c>
      <c r="BJ158" s="16" t="s">
        <v>87</v>
      </c>
      <c r="BK158" s="237">
        <f>ROUND(I158*H158,2)</f>
        <v>0</v>
      </c>
      <c r="BL158" s="16" t="s">
        <v>208</v>
      </c>
      <c r="BM158" s="236" t="s">
        <v>628</v>
      </c>
    </row>
    <row r="159" s="13" customFormat="1">
      <c r="A159" s="13"/>
      <c r="B159" s="238"/>
      <c r="C159" s="239"/>
      <c r="D159" s="240" t="s">
        <v>152</v>
      </c>
      <c r="E159" s="241" t="s">
        <v>1</v>
      </c>
      <c r="F159" s="242" t="s">
        <v>629</v>
      </c>
      <c r="G159" s="239"/>
      <c r="H159" s="243">
        <v>18</v>
      </c>
      <c r="I159" s="244"/>
      <c r="J159" s="239"/>
      <c r="K159" s="239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152</v>
      </c>
      <c r="AU159" s="249" t="s">
        <v>87</v>
      </c>
      <c r="AV159" s="13" t="s">
        <v>87</v>
      </c>
      <c r="AW159" s="13" t="s">
        <v>31</v>
      </c>
      <c r="AX159" s="13" t="s">
        <v>75</v>
      </c>
      <c r="AY159" s="249" t="s">
        <v>144</v>
      </c>
    </row>
    <row r="160" s="13" customFormat="1">
      <c r="A160" s="13"/>
      <c r="B160" s="238"/>
      <c r="C160" s="239"/>
      <c r="D160" s="240" t="s">
        <v>152</v>
      </c>
      <c r="E160" s="241" t="s">
        <v>1</v>
      </c>
      <c r="F160" s="242" t="s">
        <v>630</v>
      </c>
      <c r="G160" s="239"/>
      <c r="H160" s="243">
        <v>2</v>
      </c>
      <c r="I160" s="244"/>
      <c r="J160" s="239"/>
      <c r="K160" s="239"/>
      <c r="L160" s="245"/>
      <c r="M160" s="246"/>
      <c r="N160" s="247"/>
      <c r="O160" s="247"/>
      <c r="P160" s="247"/>
      <c r="Q160" s="247"/>
      <c r="R160" s="247"/>
      <c r="S160" s="247"/>
      <c r="T160" s="24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9" t="s">
        <v>152</v>
      </c>
      <c r="AU160" s="249" t="s">
        <v>87</v>
      </c>
      <c r="AV160" s="13" t="s">
        <v>87</v>
      </c>
      <c r="AW160" s="13" t="s">
        <v>31</v>
      </c>
      <c r="AX160" s="13" t="s">
        <v>75</v>
      </c>
      <c r="AY160" s="249" t="s">
        <v>144</v>
      </c>
    </row>
    <row r="161" s="14" customFormat="1">
      <c r="A161" s="14"/>
      <c r="B161" s="250"/>
      <c r="C161" s="251"/>
      <c r="D161" s="240" t="s">
        <v>152</v>
      </c>
      <c r="E161" s="252" t="s">
        <v>1</v>
      </c>
      <c r="F161" s="253" t="s">
        <v>154</v>
      </c>
      <c r="G161" s="251"/>
      <c r="H161" s="254">
        <v>20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0" t="s">
        <v>152</v>
      </c>
      <c r="AU161" s="260" t="s">
        <v>87</v>
      </c>
      <c r="AV161" s="14" t="s">
        <v>94</v>
      </c>
      <c r="AW161" s="14" t="s">
        <v>31</v>
      </c>
      <c r="AX161" s="14" t="s">
        <v>82</v>
      </c>
      <c r="AY161" s="260" t="s">
        <v>144</v>
      </c>
    </row>
    <row r="162" s="2" customFormat="1" ht="16.5" customHeight="1">
      <c r="A162" s="37"/>
      <c r="B162" s="38"/>
      <c r="C162" s="225" t="s">
        <v>197</v>
      </c>
      <c r="D162" s="225" t="s">
        <v>146</v>
      </c>
      <c r="E162" s="226" t="s">
        <v>631</v>
      </c>
      <c r="F162" s="227" t="s">
        <v>632</v>
      </c>
      <c r="G162" s="228" t="s">
        <v>219</v>
      </c>
      <c r="H162" s="229">
        <v>67</v>
      </c>
      <c r="I162" s="230"/>
      <c r="J162" s="231">
        <f>ROUND(I162*H162,2)</f>
        <v>0</v>
      </c>
      <c r="K162" s="227" t="s">
        <v>150</v>
      </c>
      <c r="L162" s="43"/>
      <c r="M162" s="232" t="s">
        <v>1</v>
      </c>
      <c r="N162" s="233" t="s">
        <v>41</v>
      </c>
      <c r="O162" s="90"/>
      <c r="P162" s="234">
        <f>O162*H162</f>
        <v>0</v>
      </c>
      <c r="Q162" s="234">
        <v>0.00020956999999999999</v>
      </c>
      <c r="R162" s="234">
        <f>Q162*H162</f>
        <v>0.014041189999999999</v>
      </c>
      <c r="S162" s="234">
        <v>0</v>
      </c>
      <c r="T162" s="23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6" t="s">
        <v>208</v>
      </c>
      <c r="AT162" s="236" t="s">
        <v>146</v>
      </c>
      <c r="AU162" s="236" t="s">
        <v>87</v>
      </c>
      <c r="AY162" s="16" t="s">
        <v>144</v>
      </c>
      <c r="BE162" s="237">
        <f>IF(N162="základní",J162,0)</f>
        <v>0</v>
      </c>
      <c r="BF162" s="237">
        <f>IF(N162="snížená",J162,0)</f>
        <v>0</v>
      </c>
      <c r="BG162" s="237">
        <f>IF(N162="zákl. přenesená",J162,0)</f>
        <v>0</v>
      </c>
      <c r="BH162" s="237">
        <f>IF(N162="sníž. přenesená",J162,0)</f>
        <v>0</v>
      </c>
      <c r="BI162" s="237">
        <f>IF(N162="nulová",J162,0)</f>
        <v>0</v>
      </c>
      <c r="BJ162" s="16" t="s">
        <v>87</v>
      </c>
      <c r="BK162" s="237">
        <f>ROUND(I162*H162,2)</f>
        <v>0</v>
      </c>
      <c r="BL162" s="16" t="s">
        <v>208</v>
      </c>
      <c r="BM162" s="236" t="s">
        <v>633</v>
      </c>
    </row>
    <row r="163" s="2" customFormat="1" ht="16.5" customHeight="1">
      <c r="A163" s="37"/>
      <c r="B163" s="38"/>
      <c r="C163" s="225" t="s">
        <v>8</v>
      </c>
      <c r="D163" s="225" t="s">
        <v>146</v>
      </c>
      <c r="E163" s="226" t="s">
        <v>634</v>
      </c>
      <c r="F163" s="227" t="s">
        <v>635</v>
      </c>
      <c r="G163" s="228" t="s">
        <v>219</v>
      </c>
      <c r="H163" s="229">
        <v>2</v>
      </c>
      <c r="I163" s="230"/>
      <c r="J163" s="231">
        <f>ROUND(I163*H163,2)</f>
        <v>0</v>
      </c>
      <c r="K163" s="227" t="s">
        <v>150</v>
      </c>
      <c r="L163" s="43"/>
      <c r="M163" s="232" t="s">
        <v>1</v>
      </c>
      <c r="N163" s="233" t="s">
        <v>41</v>
      </c>
      <c r="O163" s="90"/>
      <c r="P163" s="234">
        <f>O163*H163</f>
        <v>0</v>
      </c>
      <c r="Q163" s="234">
        <v>0.00033956999999999998</v>
      </c>
      <c r="R163" s="234">
        <f>Q163*H163</f>
        <v>0.00067913999999999995</v>
      </c>
      <c r="S163" s="234">
        <v>0</v>
      </c>
      <c r="T163" s="235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6" t="s">
        <v>208</v>
      </c>
      <c r="AT163" s="236" t="s">
        <v>146</v>
      </c>
      <c r="AU163" s="236" t="s">
        <v>87</v>
      </c>
      <c r="AY163" s="16" t="s">
        <v>144</v>
      </c>
      <c r="BE163" s="237">
        <f>IF(N163="základní",J163,0)</f>
        <v>0</v>
      </c>
      <c r="BF163" s="237">
        <f>IF(N163="snížená",J163,0)</f>
        <v>0</v>
      </c>
      <c r="BG163" s="237">
        <f>IF(N163="zákl. přenesená",J163,0)</f>
        <v>0</v>
      </c>
      <c r="BH163" s="237">
        <f>IF(N163="sníž. přenesená",J163,0)</f>
        <v>0</v>
      </c>
      <c r="BI163" s="237">
        <f>IF(N163="nulová",J163,0)</f>
        <v>0</v>
      </c>
      <c r="BJ163" s="16" t="s">
        <v>87</v>
      </c>
      <c r="BK163" s="237">
        <f>ROUND(I163*H163,2)</f>
        <v>0</v>
      </c>
      <c r="BL163" s="16" t="s">
        <v>208</v>
      </c>
      <c r="BM163" s="236" t="s">
        <v>636</v>
      </c>
    </row>
    <row r="164" s="2" customFormat="1" ht="16.5" customHeight="1">
      <c r="A164" s="37"/>
      <c r="B164" s="38"/>
      <c r="C164" s="225" t="s">
        <v>211</v>
      </c>
      <c r="D164" s="225" t="s">
        <v>146</v>
      </c>
      <c r="E164" s="226" t="s">
        <v>637</v>
      </c>
      <c r="F164" s="227" t="s">
        <v>638</v>
      </c>
      <c r="G164" s="228" t="s">
        <v>219</v>
      </c>
      <c r="H164" s="229">
        <v>12</v>
      </c>
      <c r="I164" s="230"/>
      <c r="J164" s="231">
        <f>ROUND(I164*H164,2)</f>
        <v>0</v>
      </c>
      <c r="K164" s="227" t="s">
        <v>150</v>
      </c>
      <c r="L164" s="43"/>
      <c r="M164" s="232" t="s">
        <v>1</v>
      </c>
      <c r="N164" s="233" t="s">
        <v>41</v>
      </c>
      <c r="O164" s="90"/>
      <c r="P164" s="234">
        <f>O164*H164</f>
        <v>0</v>
      </c>
      <c r="Q164" s="234">
        <v>0.00069999999999999999</v>
      </c>
      <c r="R164" s="234">
        <f>Q164*H164</f>
        <v>0.0083999999999999995</v>
      </c>
      <c r="S164" s="234">
        <v>0</v>
      </c>
      <c r="T164" s="23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6" t="s">
        <v>208</v>
      </c>
      <c r="AT164" s="236" t="s">
        <v>146</v>
      </c>
      <c r="AU164" s="236" t="s">
        <v>87</v>
      </c>
      <c r="AY164" s="16" t="s">
        <v>144</v>
      </c>
      <c r="BE164" s="237">
        <f>IF(N164="základní",J164,0)</f>
        <v>0</v>
      </c>
      <c r="BF164" s="237">
        <f>IF(N164="snížená",J164,0)</f>
        <v>0</v>
      </c>
      <c r="BG164" s="237">
        <f>IF(N164="zákl. přenesená",J164,0)</f>
        <v>0</v>
      </c>
      <c r="BH164" s="237">
        <f>IF(N164="sníž. přenesená",J164,0)</f>
        <v>0</v>
      </c>
      <c r="BI164" s="237">
        <f>IF(N164="nulová",J164,0)</f>
        <v>0</v>
      </c>
      <c r="BJ164" s="16" t="s">
        <v>87</v>
      </c>
      <c r="BK164" s="237">
        <f>ROUND(I164*H164,2)</f>
        <v>0</v>
      </c>
      <c r="BL164" s="16" t="s">
        <v>208</v>
      </c>
      <c r="BM164" s="236" t="s">
        <v>639</v>
      </c>
    </row>
    <row r="165" s="2" customFormat="1" ht="16.5" customHeight="1">
      <c r="A165" s="37"/>
      <c r="B165" s="38"/>
      <c r="C165" s="225" t="s">
        <v>216</v>
      </c>
      <c r="D165" s="225" t="s">
        <v>146</v>
      </c>
      <c r="E165" s="226" t="s">
        <v>640</v>
      </c>
      <c r="F165" s="227" t="s">
        <v>641</v>
      </c>
      <c r="G165" s="228" t="s">
        <v>219</v>
      </c>
      <c r="H165" s="229">
        <v>3</v>
      </c>
      <c r="I165" s="230"/>
      <c r="J165" s="231">
        <f>ROUND(I165*H165,2)</f>
        <v>0</v>
      </c>
      <c r="K165" s="227" t="s">
        <v>150</v>
      </c>
      <c r="L165" s="43"/>
      <c r="M165" s="232" t="s">
        <v>1</v>
      </c>
      <c r="N165" s="233" t="s">
        <v>41</v>
      </c>
      <c r="O165" s="90"/>
      <c r="P165" s="234">
        <f>O165*H165</f>
        <v>0</v>
      </c>
      <c r="Q165" s="234">
        <v>0.00167957</v>
      </c>
      <c r="R165" s="234">
        <f>Q165*H165</f>
        <v>0.0050387100000000001</v>
      </c>
      <c r="S165" s="234">
        <v>0</v>
      </c>
      <c r="T165" s="23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6" t="s">
        <v>208</v>
      </c>
      <c r="AT165" s="236" t="s">
        <v>146</v>
      </c>
      <c r="AU165" s="236" t="s">
        <v>87</v>
      </c>
      <c r="AY165" s="16" t="s">
        <v>144</v>
      </c>
      <c r="BE165" s="237">
        <f>IF(N165="základní",J165,0)</f>
        <v>0</v>
      </c>
      <c r="BF165" s="237">
        <f>IF(N165="snížená",J165,0)</f>
        <v>0</v>
      </c>
      <c r="BG165" s="237">
        <f>IF(N165="zákl. přenesená",J165,0)</f>
        <v>0</v>
      </c>
      <c r="BH165" s="237">
        <f>IF(N165="sníž. přenesená",J165,0)</f>
        <v>0</v>
      </c>
      <c r="BI165" s="237">
        <f>IF(N165="nulová",J165,0)</f>
        <v>0</v>
      </c>
      <c r="BJ165" s="16" t="s">
        <v>87</v>
      </c>
      <c r="BK165" s="237">
        <f>ROUND(I165*H165,2)</f>
        <v>0</v>
      </c>
      <c r="BL165" s="16" t="s">
        <v>208</v>
      </c>
      <c r="BM165" s="236" t="s">
        <v>642</v>
      </c>
    </row>
    <row r="166" s="2" customFormat="1" ht="16.5" customHeight="1">
      <c r="A166" s="37"/>
      <c r="B166" s="38"/>
      <c r="C166" s="225" t="s">
        <v>221</v>
      </c>
      <c r="D166" s="225" t="s">
        <v>146</v>
      </c>
      <c r="E166" s="226" t="s">
        <v>643</v>
      </c>
      <c r="F166" s="227" t="s">
        <v>644</v>
      </c>
      <c r="G166" s="228" t="s">
        <v>219</v>
      </c>
      <c r="H166" s="229">
        <v>1</v>
      </c>
      <c r="I166" s="230"/>
      <c r="J166" s="231">
        <f>ROUND(I166*H166,2)</f>
        <v>0</v>
      </c>
      <c r="K166" s="227" t="s">
        <v>150</v>
      </c>
      <c r="L166" s="43"/>
      <c r="M166" s="232" t="s">
        <v>1</v>
      </c>
      <c r="N166" s="233" t="s">
        <v>41</v>
      </c>
      <c r="O166" s="90"/>
      <c r="P166" s="234">
        <f>O166*H166</f>
        <v>0</v>
      </c>
      <c r="Q166" s="234">
        <v>0.00068000000000000005</v>
      </c>
      <c r="R166" s="234">
        <f>Q166*H166</f>
        <v>0.00068000000000000005</v>
      </c>
      <c r="S166" s="234">
        <v>0</v>
      </c>
      <c r="T166" s="23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6" t="s">
        <v>208</v>
      </c>
      <c r="AT166" s="236" t="s">
        <v>146</v>
      </c>
      <c r="AU166" s="236" t="s">
        <v>87</v>
      </c>
      <c r="AY166" s="16" t="s">
        <v>144</v>
      </c>
      <c r="BE166" s="237">
        <f>IF(N166="základní",J166,0)</f>
        <v>0</v>
      </c>
      <c r="BF166" s="237">
        <f>IF(N166="snížená",J166,0)</f>
        <v>0</v>
      </c>
      <c r="BG166" s="237">
        <f>IF(N166="zákl. přenesená",J166,0)</f>
        <v>0</v>
      </c>
      <c r="BH166" s="237">
        <f>IF(N166="sníž. přenesená",J166,0)</f>
        <v>0</v>
      </c>
      <c r="BI166" s="237">
        <f>IF(N166="nulová",J166,0)</f>
        <v>0</v>
      </c>
      <c r="BJ166" s="16" t="s">
        <v>87</v>
      </c>
      <c r="BK166" s="237">
        <f>ROUND(I166*H166,2)</f>
        <v>0</v>
      </c>
      <c r="BL166" s="16" t="s">
        <v>208</v>
      </c>
      <c r="BM166" s="236" t="s">
        <v>645</v>
      </c>
    </row>
    <row r="167" s="2" customFormat="1" ht="16.5" customHeight="1">
      <c r="A167" s="37"/>
      <c r="B167" s="38"/>
      <c r="C167" s="225" t="s">
        <v>208</v>
      </c>
      <c r="D167" s="225" t="s">
        <v>146</v>
      </c>
      <c r="E167" s="226" t="s">
        <v>646</v>
      </c>
      <c r="F167" s="227" t="s">
        <v>647</v>
      </c>
      <c r="G167" s="228" t="s">
        <v>219</v>
      </c>
      <c r="H167" s="229">
        <v>3</v>
      </c>
      <c r="I167" s="230"/>
      <c r="J167" s="231">
        <f>ROUND(I167*H167,2)</f>
        <v>0</v>
      </c>
      <c r="K167" s="227" t="s">
        <v>150</v>
      </c>
      <c r="L167" s="43"/>
      <c r="M167" s="232" t="s">
        <v>1</v>
      </c>
      <c r="N167" s="233" t="s">
        <v>41</v>
      </c>
      <c r="O167" s="90"/>
      <c r="P167" s="234">
        <f>O167*H167</f>
        <v>0</v>
      </c>
      <c r="Q167" s="234">
        <v>0.0015200000000000001</v>
      </c>
      <c r="R167" s="234">
        <f>Q167*H167</f>
        <v>0.0045599999999999998</v>
      </c>
      <c r="S167" s="234">
        <v>0</v>
      </c>
      <c r="T167" s="235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6" t="s">
        <v>208</v>
      </c>
      <c r="AT167" s="236" t="s">
        <v>146</v>
      </c>
      <c r="AU167" s="236" t="s">
        <v>87</v>
      </c>
      <c r="AY167" s="16" t="s">
        <v>144</v>
      </c>
      <c r="BE167" s="237">
        <f>IF(N167="základní",J167,0)</f>
        <v>0</v>
      </c>
      <c r="BF167" s="237">
        <f>IF(N167="snížená",J167,0)</f>
        <v>0</v>
      </c>
      <c r="BG167" s="237">
        <f>IF(N167="zákl. přenesená",J167,0)</f>
        <v>0</v>
      </c>
      <c r="BH167" s="237">
        <f>IF(N167="sníž. přenesená",J167,0)</f>
        <v>0</v>
      </c>
      <c r="BI167" s="237">
        <f>IF(N167="nulová",J167,0)</f>
        <v>0</v>
      </c>
      <c r="BJ167" s="16" t="s">
        <v>87</v>
      </c>
      <c r="BK167" s="237">
        <f>ROUND(I167*H167,2)</f>
        <v>0</v>
      </c>
      <c r="BL167" s="16" t="s">
        <v>208</v>
      </c>
      <c r="BM167" s="236" t="s">
        <v>648</v>
      </c>
    </row>
    <row r="168" s="2" customFormat="1" ht="21.75" customHeight="1">
      <c r="A168" s="37"/>
      <c r="B168" s="38"/>
      <c r="C168" s="225" t="s">
        <v>233</v>
      </c>
      <c r="D168" s="225" t="s">
        <v>146</v>
      </c>
      <c r="E168" s="226" t="s">
        <v>649</v>
      </c>
      <c r="F168" s="227" t="s">
        <v>650</v>
      </c>
      <c r="G168" s="228" t="s">
        <v>219</v>
      </c>
      <c r="H168" s="229">
        <v>74</v>
      </c>
      <c r="I168" s="230"/>
      <c r="J168" s="231">
        <f>ROUND(I168*H168,2)</f>
        <v>0</v>
      </c>
      <c r="K168" s="227" t="s">
        <v>150</v>
      </c>
      <c r="L168" s="43"/>
      <c r="M168" s="232" t="s">
        <v>1</v>
      </c>
      <c r="N168" s="233" t="s">
        <v>41</v>
      </c>
      <c r="O168" s="90"/>
      <c r="P168" s="234">
        <f>O168*H168</f>
        <v>0</v>
      </c>
      <c r="Q168" s="234">
        <v>0.00017000000000000001</v>
      </c>
      <c r="R168" s="234">
        <f>Q168*H168</f>
        <v>0.012580000000000001</v>
      </c>
      <c r="S168" s="234">
        <v>0</v>
      </c>
      <c r="T168" s="23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6" t="s">
        <v>208</v>
      </c>
      <c r="AT168" s="236" t="s">
        <v>146</v>
      </c>
      <c r="AU168" s="236" t="s">
        <v>87</v>
      </c>
      <c r="AY168" s="16" t="s">
        <v>144</v>
      </c>
      <c r="BE168" s="237">
        <f>IF(N168="základní",J168,0)</f>
        <v>0</v>
      </c>
      <c r="BF168" s="237">
        <f>IF(N168="snížená",J168,0)</f>
        <v>0</v>
      </c>
      <c r="BG168" s="237">
        <f>IF(N168="zákl. přenesená",J168,0)</f>
        <v>0</v>
      </c>
      <c r="BH168" s="237">
        <f>IF(N168="sníž. přenesená",J168,0)</f>
        <v>0</v>
      </c>
      <c r="BI168" s="237">
        <f>IF(N168="nulová",J168,0)</f>
        <v>0</v>
      </c>
      <c r="BJ168" s="16" t="s">
        <v>87</v>
      </c>
      <c r="BK168" s="237">
        <f>ROUND(I168*H168,2)</f>
        <v>0</v>
      </c>
      <c r="BL168" s="16" t="s">
        <v>208</v>
      </c>
      <c r="BM168" s="236" t="s">
        <v>651</v>
      </c>
    </row>
    <row r="169" s="13" customFormat="1">
      <c r="A169" s="13"/>
      <c r="B169" s="238"/>
      <c r="C169" s="239"/>
      <c r="D169" s="240" t="s">
        <v>152</v>
      </c>
      <c r="E169" s="241" t="s">
        <v>1</v>
      </c>
      <c r="F169" s="242" t="s">
        <v>652</v>
      </c>
      <c r="G169" s="239"/>
      <c r="H169" s="243">
        <v>72</v>
      </c>
      <c r="I169" s="244"/>
      <c r="J169" s="239"/>
      <c r="K169" s="239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152</v>
      </c>
      <c r="AU169" s="249" t="s">
        <v>87</v>
      </c>
      <c r="AV169" s="13" t="s">
        <v>87</v>
      </c>
      <c r="AW169" s="13" t="s">
        <v>31</v>
      </c>
      <c r="AX169" s="13" t="s">
        <v>75</v>
      </c>
      <c r="AY169" s="249" t="s">
        <v>144</v>
      </c>
    </row>
    <row r="170" s="13" customFormat="1">
      <c r="A170" s="13"/>
      <c r="B170" s="238"/>
      <c r="C170" s="239"/>
      <c r="D170" s="240" t="s">
        <v>152</v>
      </c>
      <c r="E170" s="241" t="s">
        <v>1</v>
      </c>
      <c r="F170" s="242" t="s">
        <v>653</v>
      </c>
      <c r="G170" s="239"/>
      <c r="H170" s="243">
        <v>2</v>
      </c>
      <c r="I170" s="244"/>
      <c r="J170" s="239"/>
      <c r="K170" s="239"/>
      <c r="L170" s="245"/>
      <c r="M170" s="246"/>
      <c r="N170" s="247"/>
      <c r="O170" s="247"/>
      <c r="P170" s="247"/>
      <c r="Q170" s="247"/>
      <c r="R170" s="247"/>
      <c r="S170" s="247"/>
      <c r="T170" s="248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9" t="s">
        <v>152</v>
      </c>
      <c r="AU170" s="249" t="s">
        <v>87</v>
      </c>
      <c r="AV170" s="13" t="s">
        <v>87</v>
      </c>
      <c r="AW170" s="13" t="s">
        <v>31</v>
      </c>
      <c r="AX170" s="13" t="s">
        <v>75</v>
      </c>
      <c r="AY170" s="249" t="s">
        <v>144</v>
      </c>
    </row>
    <row r="171" s="14" customFormat="1">
      <c r="A171" s="14"/>
      <c r="B171" s="250"/>
      <c r="C171" s="251"/>
      <c r="D171" s="240" t="s">
        <v>152</v>
      </c>
      <c r="E171" s="252" t="s">
        <v>1</v>
      </c>
      <c r="F171" s="253" t="s">
        <v>154</v>
      </c>
      <c r="G171" s="251"/>
      <c r="H171" s="254">
        <v>74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0" t="s">
        <v>152</v>
      </c>
      <c r="AU171" s="260" t="s">
        <v>87</v>
      </c>
      <c r="AV171" s="14" t="s">
        <v>94</v>
      </c>
      <c r="AW171" s="14" t="s">
        <v>31</v>
      </c>
      <c r="AX171" s="14" t="s">
        <v>82</v>
      </c>
      <c r="AY171" s="260" t="s">
        <v>144</v>
      </c>
    </row>
    <row r="172" s="2" customFormat="1" ht="21.75" customHeight="1">
      <c r="A172" s="37"/>
      <c r="B172" s="38"/>
      <c r="C172" s="225" t="s">
        <v>238</v>
      </c>
      <c r="D172" s="225" t="s">
        <v>146</v>
      </c>
      <c r="E172" s="226" t="s">
        <v>654</v>
      </c>
      <c r="F172" s="227" t="s">
        <v>655</v>
      </c>
      <c r="G172" s="228" t="s">
        <v>219</v>
      </c>
      <c r="H172" s="229">
        <v>4</v>
      </c>
      <c r="I172" s="230"/>
      <c r="J172" s="231">
        <f>ROUND(I172*H172,2)</f>
        <v>0</v>
      </c>
      <c r="K172" s="227" t="s">
        <v>150</v>
      </c>
      <c r="L172" s="43"/>
      <c r="M172" s="232" t="s">
        <v>1</v>
      </c>
      <c r="N172" s="233" t="s">
        <v>41</v>
      </c>
      <c r="O172" s="90"/>
      <c r="P172" s="234">
        <f>O172*H172</f>
        <v>0</v>
      </c>
      <c r="Q172" s="234">
        <v>0.00017000000000000001</v>
      </c>
      <c r="R172" s="234">
        <f>Q172*H172</f>
        <v>0.00068000000000000005</v>
      </c>
      <c r="S172" s="234">
        <v>0</v>
      </c>
      <c r="T172" s="23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6" t="s">
        <v>208</v>
      </c>
      <c r="AT172" s="236" t="s">
        <v>146</v>
      </c>
      <c r="AU172" s="236" t="s">
        <v>87</v>
      </c>
      <c r="AY172" s="16" t="s">
        <v>144</v>
      </c>
      <c r="BE172" s="237">
        <f>IF(N172="základní",J172,0)</f>
        <v>0</v>
      </c>
      <c r="BF172" s="237">
        <f>IF(N172="snížená",J172,0)</f>
        <v>0</v>
      </c>
      <c r="BG172" s="237">
        <f>IF(N172="zákl. přenesená",J172,0)</f>
        <v>0</v>
      </c>
      <c r="BH172" s="237">
        <f>IF(N172="sníž. přenesená",J172,0)</f>
        <v>0</v>
      </c>
      <c r="BI172" s="237">
        <f>IF(N172="nulová",J172,0)</f>
        <v>0</v>
      </c>
      <c r="BJ172" s="16" t="s">
        <v>87</v>
      </c>
      <c r="BK172" s="237">
        <f>ROUND(I172*H172,2)</f>
        <v>0</v>
      </c>
      <c r="BL172" s="16" t="s">
        <v>208</v>
      </c>
      <c r="BM172" s="236" t="s">
        <v>656</v>
      </c>
    </row>
    <row r="173" s="2" customFormat="1" ht="21.75" customHeight="1">
      <c r="A173" s="37"/>
      <c r="B173" s="38"/>
      <c r="C173" s="225" t="s">
        <v>242</v>
      </c>
      <c r="D173" s="225" t="s">
        <v>146</v>
      </c>
      <c r="E173" s="226" t="s">
        <v>657</v>
      </c>
      <c r="F173" s="227" t="s">
        <v>658</v>
      </c>
      <c r="G173" s="228" t="s">
        <v>219</v>
      </c>
      <c r="H173" s="229">
        <v>24</v>
      </c>
      <c r="I173" s="230"/>
      <c r="J173" s="231">
        <f>ROUND(I173*H173,2)</f>
        <v>0</v>
      </c>
      <c r="K173" s="227" t="s">
        <v>150</v>
      </c>
      <c r="L173" s="43"/>
      <c r="M173" s="232" t="s">
        <v>1</v>
      </c>
      <c r="N173" s="233" t="s">
        <v>41</v>
      </c>
      <c r="O173" s="90"/>
      <c r="P173" s="234">
        <f>O173*H173</f>
        <v>0</v>
      </c>
      <c r="Q173" s="234">
        <v>0.00020000000000000001</v>
      </c>
      <c r="R173" s="234">
        <f>Q173*H173</f>
        <v>0.0048000000000000004</v>
      </c>
      <c r="S173" s="234">
        <v>0</v>
      </c>
      <c r="T173" s="235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6" t="s">
        <v>208</v>
      </c>
      <c r="AT173" s="236" t="s">
        <v>146</v>
      </c>
      <c r="AU173" s="236" t="s">
        <v>87</v>
      </c>
      <c r="AY173" s="16" t="s">
        <v>144</v>
      </c>
      <c r="BE173" s="237">
        <f>IF(N173="základní",J173,0)</f>
        <v>0</v>
      </c>
      <c r="BF173" s="237">
        <f>IF(N173="snížená",J173,0)</f>
        <v>0</v>
      </c>
      <c r="BG173" s="237">
        <f>IF(N173="zákl. přenesená",J173,0)</f>
        <v>0</v>
      </c>
      <c r="BH173" s="237">
        <f>IF(N173="sníž. přenesená",J173,0)</f>
        <v>0</v>
      </c>
      <c r="BI173" s="237">
        <f>IF(N173="nulová",J173,0)</f>
        <v>0</v>
      </c>
      <c r="BJ173" s="16" t="s">
        <v>87</v>
      </c>
      <c r="BK173" s="237">
        <f>ROUND(I173*H173,2)</f>
        <v>0</v>
      </c>
      <c r="BL173" s="16" t="s">
        <v>208</v>
      </c>
      <c r="BM173" s="236" t="s">
        <v>659</v>
      </c>
    </row>
    <row r="174" s="2" customFormat="1" ht="24.15" customHeight="1">
      <c r="A174" s="37"/>
      <c r="B174" s="38"/>
      <c r="C174" s="225" t="s">
        <v>246</v>
      </c>
      <c r="D174" s="225" t="s">
        <v>146</v>
      </c>
      <c r="E174" s="226" t="s">
        <v>660</v>
      </c>
      <c r="F174" s="227" t="s">
        <v>661</v>
      </c>
      <c r="G174" s="228" t="s">
        <v>219</v>
      </c>
      <c r="H174" s="229">
        <v>6</v>
      </c>
      <c r="I174" s="230"/>
      <c r="J174" s="231">
        <f>ROUND(I174*H174,2)</f>
        <v>0</v>
      </c>
      <c r="K174" s="227" t="s">
        <v>1</v>
      </c>
      <c r="L174" s="43"/>
      <c r="M174" s="232" t="s">
        <v>1</v>
      </c>
      <c r="N174" s="233" t="s">
        <v>41</v>
      </c>
      <c r="O174" s="90"/>
      <c r="P174" s="234">
        <f>O174*H174</f>
        <v>0</v>
      </c>
      <c r="Q174" s="234">
        <v>0.00017000000000000001</v>
      </c>
      <c r="R174" s="234">
        <f>Q174*H174</f>
        <v>0.0010200000000000001</v>
      </c>
      <c r="S174" s="234">
        <v>0</v>
      </c>
      <c r="T174" s="23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6" t="s">
        <v>208</v>
      </c>
      <c r="AT174" s="236" t="s">
        <v>146</v>
      </c>
      <c r="AU174" s="236" t="s">
        <v>87</v>
      </c>
      <c r="AY174" s="16" t="s">
        <v>144</v>
      </c>
      <c r="BE174" s="237">
        <f>IF(N174="základní",J174,0)</f>
        <v>0</v>
      </c>
      <c r="BF174" s="237">
        <f>IF(N174="snížená",J174,0)</f>
        <v>0</v>
      </c>
      <c r="BG174" s="237">
        <f>IF(N174="zákl. přenesená",J174,0)</f>
        <v>0</v>
      </c>
      <c r="BH174" s="237">
        <f>IF(N174="sníž. přenesená",J174,0)</f>
        <v>0</v>
      </c>
      <c r="BI174" s="237">
        <f>IF(N174="nulová",J174,0)</f>
        <v>0</v>
      </c>
      <c r="BJ174" s="16" t="s">
        <v>87</v>
      </c>
      <c r="BK174" s="237">
        <f>ROUND(I174*H174,2)</f>
        <v>0</v>
      </c>
      <c r="BL174" s="16" t="s">
        <v>208</v>
      </c>
      <c r="BM174" s="236" t="s">
        <v>662</v>
      </c>
    </row>
    <row r="175" s="2" customFormat="1" ht="21.75" customHeight="1">
      <c r="A175" s="37"/>
      <c r="B175" s="38"/>
      <c r="C175" s="225" t="s">
        <v>7</v>
      </c>
      <c r="D175" s="225" t="s">
        <v>146</v>
      </c>
      <c r="E175" s="226" t="s">
        <v>663</v>
      </c>
      <c r="F175" s="227" t="s">
        <v>664</v>
      </c>
      <c r="G175" s="228" t="s">
        <v>219</v>
      </c>
      <c r="H175" s="229">
        <v>9</v>
      </c>
      <c r="I175" s="230"/>
      <c r="J175" s="231">
        <f>ROUND(I175*H175,2)</f>
        <v>0</v>
      </c>
      <c r="K175" s="227" t="s">
        <v>1</v>
      </c>
      <c r="L175" s="43"/>
      <c r="M175" s="232" t="s">
        <v>1</v>
      </c>
      <c r="N175" s="233" t="s">
        <v>41</v>
      </c>
      <c r="O175" s="90"/>
      <c r="P175" s="234">
        <f>O175*H175</f>
        <v>0</v>
      </c>
      <c r="Q175" s="234">
        <v>0.00020000000000000001</v>
      </c>
      <c r="R175" s="234">
        <f>Q175*H175</f>
        <v>0.0018000000000000002</v>
      </c>
      <c r="S175" s="234">
        <v>0</v>
      </c>
      <c r="T175" s="235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6" t="s">
        <v>208</v>
      </c>
      <c r="AT175" s="236" t="s">
        <v>146</v>
      </c>
      <c r="AU175" s="236" t="s">
        <v>87</v>
      </c>
      <c r="AY175" s="16" t="s">
        <v>144</v>
      </c>
      <c r="BE175" s="237">
        <f>IF(N175="základní",J175,0)</f>
        <v>0</v>
      </c>
      <c r="BF175" s="237">
        <f>IF(N175="snížená",J175,0)</f>
        <v>0</v>
      </c>
      <c r="BG175" s="237">
        <f>IF(N175="zákl. přenesená",J175,0)</f>
        <v>0</v>
      </c>
      <c r="BH175" s="237">
        <f>IF(N175="sníž. přenesená",J175,0)</f>
        <v>0</v>
      </c>
      <c r="BI175" s="237">
        <f>IF(N175="nulová",J175,0)</f>
        <v>0</v>
      </c>
      <c r="BJ175" s="16" t="s">
        <v>87</v>
      </c>
      <c r="BK175" s="237">
        <f>ROUND(I175*H175,2)</f>
        <v>0</v>
      </c>
      <c r="BL175" s="16" t="s">
        <v>208</v>
      </c>
      <c r="BM175" s="236" t="s">
        <v>665</v>
      </c>
    </row>
    <row r="176" s="2" customFormat="1" ht="16.5" customHeight="1">
      <c r="A176" s="37"/>
      <c r="B176" s="38"/>
      <c r="C176" s="225" t="s">
        <v>254</v>
      </c>
      <c r="D176" s="225" t="s">
        <v>146</v>
      </c>
      <c r="E176" s="226" t="s">
        <v>666</v>
      </c>
      <c r="F176" s="227" t="s">
        <v>667</v>
      </c>
      <c r="G176" s="228" t="s">
        <v>219</v>
      </c>
      <c r="H176" s="229">
        <v>40</v>
      </c>
      <c r="I176" s="230"/>
      <c r="J176" s="231">
        <f>ROUND(I176*H176,2)</f>
        <v>0</v>
      </c>
      <c r="K176" s="227" t="s">
        <v>150</v>
      </c>
      <c r="L176" s="43"/>
      <c r="M176" s="232" t="s">
        <v>1</v>
      </c>
      <c r="N176" s="233" t="s">
        <v>41</v>
      </c>
      <c r="O176" s="90"/>
      <c r="P176" s="234">
        <f>O176*H176</f>
        <v>0</v>
      </c>
      <c r="Q176" s="234">
        <v>0.00116</v>
      </c>
      <c r="R176" s="234">
        <f>Q176*H176</f>
        <v>0.046399999999999997</v>
      </c>
      <c r="S176" s="234">
        <v>0</v>
      </c>
      <c r="T176" s="235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6" t="s">
        <v>208</v>
      </c>
      <c r="AT176" s="236" t="s">
        <v>146</v>
      </c>
      <c r="AU176" s="236" t="s">
        <v>87</v>
      </c>
      <c r="AY176" s="16" t="s">
        <v>144</v>
      </c>
      <c r="BE176" s="237">
        <f>IF(N176="základní",J176,0)</f>
        <v>0</v>
      </c>
      <c r="BF176" s="237">
        <f>IF(N176="snížená",J176,0)</f>
        <v>0</v>
      </c>
      <c r="BG176" s="237">
        <f>IF(N176="zákl. přenesená",J176,0)</f>
        <v>0</v>
      </c>
      <c r="BH176" s="237">
        <f>IF(N176="sníž. přenesená",J176,0)</f>
        <v>0</v>
      </c>
      <c r="BI176" s="237">
        <f>IF(N176="nulová",J176,0)</f>
        <v>0</v>
      </c>
      <c r="BJ176" s="16" t="s">
        <v>87</v>
      </c>
      <c r="BK176" s="237">
        <f>ROUND(I176*H176,2)</f>
        <v>0</v>
      </c>
      <c r="BL176" s="16" t="s">
        <v>208</v>
      </c>
      <c r="BM176" s="236" t="s">
        <v>668</v>
      </c>
    </row>
    <row r="177" s="2" customFormat="1" ht="16.5" customHeight="1">
      <c r="A177" s="37"/>
      <c r="B177" s="38"/>
      <c r="C177" s="225" t="s">
        <v>260</v>
      </c>
      <c r="D177" s="225" t="s">
        <v>146</v>
      </c>
      <c r="E177" s="226" t="s">
        <v>669</v>
      </c>
      <c r="F177" s="227" t="s">
        <v>670</v>
      </c>
      <c r="G177" s="228" t="s">
        <v>207</v>
      </c>
      <c r="H177" s="229">
        <v>40</v>
      </c>
      <c r="I177" s="230"/>
      <c r="J177" s="231">
        <f>ROUND(I177*H177,2)</f>
        <v>0</v>
      </c>
      <c r="K177" s="227" t="s">
        <v>150</v>
      </c>
      <c r="L177" s="43"/>
      <c r="M177" s="232" t="s">
        <v>1</v>
      </c>
      <c r="N177" s="233" t="s">
        <v>41</v>
      </c>
      <c r="O177" s="90"/>
      <c r="P177" s="234">
        <f>O177*H177</f>
        <v>0</v>
      </c>
      <c r="Q177" s="234">
        <v>0.002</v>
      </c>
      <c r="R177" s="234">
        <f>Q177*H177</f>
        <v>0.080000000000000002</v>
      </c>
      <c r="S177" s="234">
        <v>0</v>
      </c>
      <c r="T177" s="23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6" t="s">
        <v>208</v>
      </c>
      <c r="AT177" s="236" t="s">
        <v>146</v>
      </c>
      <c r="AU177" s="236" t="s">
        <v>87</v>
      </c>
      <c r="AY177" s="16" t="s">
        <v>144</v>
      </c>
      <c r="BE177" s="237">
        <f>IF(N177="základní",J177,0)</f>
        <v>0</v>
      </c>
      <c r="BF177" s="237">
        <f>IF(N177="snížená",J177,0)</f>
        <v>0</v>
      </c>
      <c r="BG177" s="237">
        <f>IF(N177="zákl. přenesená",J177,0)</f>
        <v>0</v>
      </c>
      <c r="BH177" s="237">
        <f>IF(N177="sníž. přenesená",J177,0)</f>
        <v>0</v>
      </c>
      <c r="BI177" s="237">
        <f>IF(N177="nulová",J177,0)</f>
        <v>0</v>
      </c>
      <c r="BJ177" s="16" t="s">
        <v>87</v>
      </c>
      <c r="BK177" s="237">
        <f>ROUND(I177*H177,2)</f>
        <v>0</v>
      </c>
      <c r="BL177" s="16" t="s">
        <v>208</v>
      </c>
      <c r="BM177" s="236" t="s">
        <v>671</v>
      </c>
    </row>
    <row r="178" s="2" customFormat="1" ht="16.5" customHeight="1">
      <c r="A178" s="37"/>
      <c r="B178" s="38"/>
      <c r="C178" s="225" t="s">
        <v>265</v>
      </c>
      <c r="D178" s="225" t="s">
        <v>146</v>
      </c>
      <c r="E178" s="226" t="s">
        <v>672</v>
      </c>
      <c r="F178" s="227" t="s">
        <v>673</v>
      </c>
      <c r="G178" s="228" t="s">
        <v>219</v>
      </c>
      <c r="H178" s="229">
        <v>80</v>
      </c>
      <c r="I178" s="230"/>
      <c r="J178" s="231">
        <f>ROUND(I178*H178,2)</f>
        <v>0</v>
      </c>
      <c r="K178" s="227" t="s">
        <v>150</v>
      </c>
      <c r="L178" s="43"/>
      <c r="M178" s="232" t="s">
        <v>1</v>
      </c>
      <c r="N178" s="233" t="s">
        <v>41</v>
      </c>
      <c r="O178" s="90"/>
      <c r="P178" s="234">
        <f>O178*H178</f>
        <v>0</v>
      </c>
      <c r="Q178" s="234">
        <v>2.0000000000000002E-05</v>
      </c>
      <c r="R178" s="234">
        <f>Q178*H178</f>
        <v>0.0016000000000000001</v>
      </c>
      <c r="S178" s="234">
        <v>0</v>
      </c>
      <c r="T178" s="235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6" t="s">
        <v>208</v>
      </c>
      <c r="AT178" s="236" t="s">
        <v>146</v>
      </c>
      <c r="AU178" s="236" t="s">
        <v>87</v>
      </c>
      <c r="AY178" s="16" t="s">
        <v>144</v>
      </c>
      <c r="BE178" s="237">
        <f>IF(N178="základní",J178,0)</f>
        <v>0</v>
      </c>
      <c r="BF178" s="237">
        <f>IF(N178="snížená",J178,0)</f>
        <v>0</v>
      </c>
      <c r="BG178" s="237">
        <f>IF(N178="zákl. přenesená",J178,0)</f>
        <v>0</v>
      </c>
      <c r="BH178" s="237">
        <f>IF(N178="sníž. přenesená",J178,0)</f>
        <v>0</v>
      </c>
      <c r="BI178" s="237">
        <f>IF(N178="nulová",J178,0)</f>
        <v>0</v>
      </c>
      <c r="BJ178" s="16" t="s">
        <v>87</v>
      </c>
      <c r="BK178" s="237">
        <f>ROUND(I178*H178,2)</f>
        <v>0</v>
      </c>
      <c r="BL178" s="16" t="s">
        <v>208</v>
      </c>
      <c r="BM178" s="236" t="s">
        <v>674</v>
      </c>
    </row>
    <row r="179" s="2" customFormat="1" ht="24.15" customHeight="1">
      <c r="A179" s="37"/>
      <c r="B179" s="38"/>
      <c r="C179" s="261" t="s">
        <v>308</v>
      </c>
      <c r="D179" s="261" t="s">
        <v>222</v>
      </c>
      <c r="E179" s="262" t="s">
        <v>675</v>
      </c>
      <c r="F179" s="263" t="s">
        <v>676</v>
      </c>
      <c r="G179" s="264" t="s">
        <v>219</v>
      </c>
      <c r="H179" s="265">
        <v>80</v>
      </c>
      <c r="I179" s="266"/>
      <c r="J179" s="267">
        <f>ROUND(I179*H179,2)</f>
        <v>0</v>
      </c>
      <c r="K179" s="263" t="s">
        <v>1</v>
      </c>
      <c r="L179" s="268"/>
      <c r="M179" s="269" t="s">
        <v>1</v>
      </c>
      <c r="N179" s="270" t="s">
        <v>41</v>
      </c>
      <c r="O179" s="90"/>
      <c r="P179" s="234">
        <f>O179*H179</f>
        <v>0</v>
      </c>
      <c r="Q179" s="234">
        <v>6.9999999999999994E-05</v>
      </c>
      <c r="R179" s="234">
        <f>Q179*H179</f>
        <v>0.0055999999999999991</v>
      </c>
      <c r="S179" s="234">
        <v>0</v>
      </c>
      <c r="T179" s="235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6" t="s">
        <v>225</v>
      </c>
      <c r="AT179" s="236" t="s">
        <v>222</v>
      </c>
      <c r="AU179" s="236" t="s">
        <v>87</v>
      </c>
      <c r="AY179" s="16" t="s">
        <v>144</v>
      </c>
      <c r="BE179" s="237">
        <f>IF(N179="základní",J179,0)</f>
        <v>0</v>
      </c>
      <c r="BF179" s="237">
        <f>IF(N179="snížená",J179,0)</f>
        <v>0</v>
      </c>
      <c r="BG179" s="237">
        <f>IF(N179="zákl. přenesená",J179,0)</f>
        <v>0</v>
      </c>
      <c r="BH179" s="237">
        <f>IF(N179="sníž. přenesená",J179,0)</f>
        <v>0</v>
      </c>
      <c r="BI179" s="237">
        <f>IF(N179="nulová",J179,0)</f>
        <v>0</v>
      </c>
      <c r="BJ179" s="16" t="s">
        <v>87</v>
      </c>
      <c r="BK179" s="237">
        <f>ROUND(I179*H179,2)</f>
        <v>0</v>
      </c>
      <c r="BL179" s="16" t="s">
        <v>208</v>
      </c>
      <c r="BM179" s="236" t="s">
        <v>677</v>
      </c>
    </row>
    <row r="180" s="2" customFormat="1" ht="24.15" customHeight="1">
      <c r="A180" s="37"/>
      <c r="B180" s="38"/>
      <c r="C180" s="225" t="s">
        <v>356</v>
      </c>
      <c r="D180" s="225" t="s">
        <v>146</v>
      </c>
      <c r="E180" s="226" t="s">
        <v>678</v>
      </c>
      <c r="F180" s="227" t="s">
        <v>679</v>
      </c>
      <c r="G180" s="228" t="s">
        <v>207</v>
      </c>
      <c r="H180" s="229">
        <v>8</v>
      </c>
      <c r="I180" s="230"/>
      <c r="J180" s="231">
        <f>ROUND(I180*H180,2)</f>
        <v>0</v>
      </c>
      <c r="K180" s="227" t="s">
        <v>150</v>
      </c>
      <c r="L180" s="43"/>
      <c r="M180" s="232" t="s">
        <v>1</v>
      </c>
      <c r="N180" s="233" t="s">
        <v>41</v>
      </c>
      <c r="O180" s="90"/>
      <c r="P180" s="234">
        <f>O180*H180</f>
        <v>0</v>
      </c>
      <c r="Q180" s="234">
        <v>0.029130369999999999</v>
      </c>
      <c r="R180" s="234">
        <f>Q180*H180</f>
        <v>0.23304295999999999</v>
      </c>
      <c r="S180" s="234">
        <v>0</v>
      </c>
      <c r="T180" s="235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6" t="s">
        <v>208</v>
      </c>
      <c r="AT180" s="236" t="s">
        <v>146</v>
      </c>
      <c r="AU180" s="236" t="s">
        <v>87</v>
      </c>
      <c r="AY180" s="16" t="s">
        <v>144</v>
      </c>
      <c r="BE180" s="237">
        <f>IF(N180="základní",J180,0)</f>
        <v>0</v>
      </c>
      <c r="BF180" s="237">
        <f>IF(N180="snížená",J180,0)</f>
        <v>0</v>
      </c>
      <c r="BG180" s="237">
        <f>IF(N180="zákl. přenesená",J180,0)</f>
        <v>0</v>
      </c>
      <c r="BH180" s="237">
        <f>IF(N180="sníž. přenesená",J180,0)</f>
        <v>0</v>
      </c>
      <c r="BI180" s="237">
        <f>IF(N180="nulová",J180,0)</f>
        <v>0</v>
      </c>
      <c r="BJ180" s="16" t="s">
        <v>87</v>
      </c>
      <c r="BK180" s="237">
        <f>ROUND(I180*H180,2)</f>
        <v>0</v>
      </c>
      <c r="BL180" s="16" t="s">
        <v>208</v>
      </c>
      <c r="BM180" s="236" t="s">
        <v>680</v>
      </c>
    </row>
    <row r="181" s="2" customFormat="1" ht="16.5" customHeight="1">
      <c r="A181" s="37"/>
      <c r="B181" s="38"/>
      <c r="C181" s="225" t="s">
        <v>358</v>
      </c>
      <c r="D181" s="225" t="s">
        <v>146</v>
      </c>
      <c r="E181" s="226" t="s">
        <v>681</v>
      </c>
      <c r="F181" s="227" t="s">
        <v>682</v>
      </c>
      <c r="G181" s="228" t="s">
        <v>476</v>
      </c>
      <c r="H181" s="229">
        <v>240</v>
      </c>
      <c r="I181" s="230"/>
      <c r="J181" s="231">
        <f>ROUND(I181*H181,2)</f>
        <v>0</v>
      </c>
      <c r="K181" s="227" t="s">
        <v>150</v>
      </c>
      <c r="L181" s="43"/>
      <c r="M181" s="232" t="s">
        <v>1</v>
      </c>
      <c r="N181" s="233" t="s">
        <v>41</v>
      </c>
      <c r="O181" s="90"/>
      <c r="P181" s="234">
        <f>O181*H181</f>
        <v>0</v>
      </c>
      <c r="Q181" s="234">
        <v>0.00063900000000000003</v>
      </c>
      <c r="R181" s="234">
        <f>Q181*H181</f>
        <v>0.15336</v>
      </c>
      <c r="S181" s="234">
        <v>0</v>
      </c>
      <c r="T181" s="235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6" t="s">
        <v>208</v>
      </c>
      <c r="AT181" s="236" t="s">
        <v>146</v>
      </c>
      <c r="AU181" s="236" t="s">
        <v>87</v>
      </c>
      <c r="AY181" s="16" t="s">
        <v>144</v>
      </c>
      <c r="BE181" s="237">
        <f>IF(N181="základní",J181,0)</f>
        <v>0</v>
      </c>
      <c r="BF181" s="237">
        <f>IF(N181="snížená",J181,0)</f>
        <v>0</v>
      </c>
      <c r="BG181" s="237">
        <f>IF(N181="zákl. přenesená",J181,0)</f>
        <v>0</v>
      </c>
      <c r="BH181" s="237">
        <f>IF(N181="sníž. přenesená",J181,0)</f>
        <v>0</v>
      </c>
      <c r="BI181" s="237">
        <f>IF(N181="nulová",J181,0)</f>
        <v>0</v>
      </c>
      <c r="BJ181" s="16" t="s">
        <v>87</v>
      </c>
      <c r="BK181" s="237">
        <f>ROUND(I181*H181,2)</f>
        <v>0</v>
      </c>
      <c r="BL181" s="16" t="s">
        <v>208</v>
      </c>
      <c r="BM181" s="236" t="s">
        <v>683</v>
      </c>
    </row>
    <row r="182" s="13" customFormat="1">
      <c r="A182" s="13"/>
      <c r="B182" s="238"/>
      <c r="C182" s="239"/>
      <c r="D182" s="240" t="s">
        <v>152</v>
      </c>
      <c r="E182" s="241" t="s">
        <v>1</v>
      </c>
      <c r="F182" s="242" t="s">
        <v>684</v>
      </c>
      <c r="G182" s="239"/>
      <c r="H182" s="243">
        <v>200</v>
      </c>
      <c r="I182" s="244"/>
      <c r="J182" s="239"/>
      <c r="K182" s="239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152</v>
      </c>
      <c r="AU182" s="249" t="s">
        <v>87</v>
      </c>
      <c r="AV182" s="13" t="s">
        <v>87</v>
      </c>
      <c r="AW182" s="13" t="s">
        <v>31</v>
      </c>
      <c r="AX182" s="13" t="s">
        <v>75</v>
      </c>
      <c r="AY182" s="249" t="s">
        <v>144</v>
      </c>
    </row>
    <row r="183" s="13" customFormat="1">
      <c r="A183" s="13"/>
      <c r="B183" s="238"/>
      <c r="C183" s="239"/>
      <c r="D183" s="240" t="s">
        <v>152</v>
      </c>
      <c r="E183" s="241" t="s">
        <v>1</v>
      </c>
      <c r="F183" s="242" t="s">
        <v>685</v>
      </c>
      <c r="G183" s="239"/>
      <c r="H183" s="243">
        <v>40</v>
      </c>
      <c r="I183" s="244"/>
      <c r="J183" s="239"/>
      <c r="K183" s="239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152</v>
      </c>
      <c r="AU183" s="249" t="s">
        <v>87</v>
      </c>
      <c r="AV183" s="13" t="s">
        <v>87</v>
      </c>
      <c r="AW183" s="13" t="s">
        <v>31</v>
      </c>
      <c r="AX183" s="13" t="s">
        <v>75</v>
      </c>
      <c r="AY183" s="249" t="s">
        <v>144</v>
      </c>
    </row>
    <row r="184" s="14" customFormat="1">
      <c r="A184" s="14"/>
      <c r="B184" s="250"/>
      <c r="C184" s="251"/>
      <c r="D184" s="240" t="s">
        <v>152</v>
      </c>
      <c r="E184" s="252" t="s">
        <v>1</v>
      </c>
      <c r="F184" s="253" t="s">
        <v>154</v>
      </c>
      <c r="G184" s="251"/>
      <c r="H184" s="254">
        <v>240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152</v>
      </c>
      <c r="AU184" s="260" t="s">
        <v>87</v>
      </c>
      <c r="AV184" s="14" t="s">
        <v>94</v>
      </c>
      <c r="AW184" s="14" t="s">
        <v>31</v>
      </c>
      <c r="AX184" s="14" t="s">
        <v>82</v>
      </c>
      <c r="AY184" s="260" t="s">
        <v>144</v>
      </c>
    </row>
    <row r="185" s="2" customFormat="1" ht="24.15" customHeight="1">
      <c r="A185" s="37"/>
      <c r="B185" s="38"/>
      <c r="C185" s="225" t="s">
        <v>360</v>
      </c>
      <c r="D185" s="225" t="s">
        <v>146</v>
      </c>
      <c r="E185" s="226" t="s">
        <v>686</v>
      </c>
      <c r="F185" s="227" t="s">
        <v>687</v>
      </c>
      <c r="G185" s="228" t="s">
        <v>476</v>
      </c>
      <c r="H185" s="229">
        <v>85</v>
      </c>
      <c r="I185" s="230"/>
      <c r="J185" s="231">
        <f>ROUND(I185*H185,2)</f>
        <v>0</v>
      </c>
      <c r="K185" s="227" t="s">
        <v>150</v>
      </c>
      <c r="L185" s="43"/>
      <c r="M185" s="232" t="s">
        <v>1</v>
      </c>
      <c r="N185" s="233" t="s">
        <v>41</v>
      </c>
      <c r="O185" s="90"/>
      <c r="P185" s="234">
        <f>O185*H185</f>
        <v>0</v>
      </c>
      <c r="Q185" s="234">
        <v>0.00097980000000000007</v>
      </c>
      <c r="R185" s="234">
        <f>Q185*H185</f>
        <v>0.08328300000000001</v>
      </c>
      <c r="S185" s="234">
        <v>0</v>
      </c>
      <c r="T185" s="235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6" t="s">
        <v>208</v>
      </c>
      <c r="AT185" s="236" t="s">
        <v>146</v>
      </c>
      <c r="AU185" s="236" t="s">
        <v>87</v>
      </c>
      <c r="AY185" s="16" t="s">
        <v>144</v>
      </c>
      <c r="BE185" s="237">
        <f>IF(N185="základní",J185,0)</f>
        <v>0</v>
      </c>
      <c r="BF185" s="237">
        <f>IF(N185="snížená",J185,0)</f>
        <v>0</v>
      </c>
      <c r="BG185" s="237">
        <f>IF(N185="zákl. přenesená",J185,0)</f>
        <v>0</v>
      </c>
      <c r="BH185" s="237">
        <f>IF(N185="sníž. přenesená",J185,0)</f>
        <v>0</v>
      </c>
      <c r="BI185" s="237">
        <f>IF(N185="nulová",J185,0)</f>
        <v>0</v>
      </c>
      <c r="BJ185" s="16" t="s">
        <v>87</v>
      </c>
      <c r="BK185" s="237">
        <f>ROUND(I185*H185,2)</f>
        <v>0</v>
      </c>
      <c r="BL185" s="16" t="s">
        <v>208</v>
      </c>
      <c r="BM185" s="236" t="s">
        <v>688</v>
      </c>
    </row>
    <row r="186" s="13" customFormat="1">
      <c r="A186" s="13"/>
      <c r="B186" s="238"/>
      <c r="C186" s="239"/>
      <c r="D186" s="240" t="s">
        <v>152</v>
      </c>
      <c r="E186" s="241" t="s">
        <v>1</v>
      </c>
      <c r="F186" s="242" t="s">
        <v>689</v>
      </c>
      <c r="G186" s="239"/>
      <c r="H186" s="243">
        <v>50</v>
      </c>
      <c r="I186" s="244"/>
      <c r="J186" s="239"/>
      <c r="K186" s="239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152</v>
      </c>
      <c r="AU186" s="249" t="s">
        <v>87</v>
      </c>
      <c r="AV186" s="13" t="s">
        <v>87</v>
      </c>
      <c r="AW186" s="13" t="s">
        <v>31</v>
      </c>
      <c r="AX186" s="13" t="s">
        <v>75</v>
      </c>
      <c r="AY186" s="249" t="s">
        <v>144</v>
      </c>
    </row>
    <row r="187" s="13" customFormat="1">
      <c r="A187" s="13"/>
      <c r="B187" s="238"/>
      <c r="C187" s="239"/>
      <c r="D187" s="240" t="s">
        <v>152</v>
      </c>
      <c r="E187" s="241" t="s">
        <v>1</v>
      </c>
      <c r="F187" s="242" t="s">
        <v>690</v>
      </c>
      <c r="G187" s="239"/>
      <c r="H187" s="243">
        <v>35</v>
      </c>
      <c r="I187" s="244"/>
      <c r="J187" s="239"/>
      <c r="K187" s="239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152</v>
      </c>
      <c r="AU187" s="249" t="s">
        <v>87</v>
      </c>
      <c r="AV187" s="13" t="s">
        <v>87</v>
      </c>
      <c r="AW187" s="13" t="s">
        <v>31</v>
      </c>
      <c r="AX187" s="13" t="s">
        <v>75</v>
      </c>
      <c r="AY187" s="249" t="s">
        <v>144</v>
      </c>
    </row>
    <row r="188" s="14" customFormat="1">
      <c r="A188" s="14"/>
      <c r="B188" s="250"/>
      <c r="C188" s="251"/>
      <c r="D188" s="240" t="s">
        <v>152</v>
      </c>
      <c r="E188" s="252" t="s">
        <v>1</v>
      </c>
      <c r="F188" s="253" t="s">
        <v>154</v>
      </c>
      <c r="G188" s="251"/>
      <c r="H188" s="254">
        <v>85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152</v>
      </c>
      <c r="AU188" s="260" t="s">
        <v>87</v>
      </c>
      <c r="AV188" s="14" t="s">
        <v>94</v>
      </c>
      <c r="AW188" s="14" t="s">
        <v>31</v>
      </c>
      <c r="AX188" s="14" t="s">
        <v>82</v>
      </c>
      <c r="AY188" s="260" t="s">
        <v>144</v>
      </c>
    </row>
    <row r="189" s="2" customFormat="1" ht="24.15" customHeight="1">
      <c r="A189" s="37"/>
      <c r="B189" s="38"/>
      <c r="C189" s="225" t="s">
        <v>362</v>
      </c>
      <c r="D189" s="225" t="s">
        <v>146</v>
      </c>
      <c r="E189" s="226" t="s">
        <v>691</v>
      </c>
      <c r="F189" s="227" t="s">
        <v>692</v>
      </c>
      <c r="G189" s="228" t="s">
        <v>476</v>
      </c>
      <c r="H189" s="229">
        <v>120</v>
      </c>
      <c r="I189" s="230"/>
      <c r="J189" s="231">
        <f>ROUND(I189*H189,2)</f>
        <v>0</v>
      </c>
      <c r="K189" s="227" t="s">
        <v>150</v>
      </c>
      <c r="L189" s="43"/>
      <c r="M189" s="232" t="s">
        <v>1</v>
      </c>
      <c r="N189" s="233" t="s">
        <v>41</v>
      </c>
      <c r="O189" s="90"/>
      <c r="P189" s="234">
        <f>O189*H189</f>
        <v>0</v>
      </c>
      <c r="Q189" s="234">
        <v>0.001152</v>
      </c>
      <c r="R189" s="234">
        <f>Q189*H189</f>
        <v>0.13824</v>
      </c>
      <c r="S189" s="234">
        <v>0</v>
      </c>
      <c r="T189" s="23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6" t="s">
        <v>208</v>
      </c>
      <c r="AT189" s="236" t="s">
        <v>146</v>
      </c>
      <c r="AU189" s="236" t="s">
        <v>87</v>
      </c>
      <c r="AY189" s="16" t="s">
        <v>144</v>
      </c>
      <c r="BE189" s="237">
        <f>IF(N189="základní",J189,0)</f>
        <v>0</v>
      </c>
      <c r="BF189" s="237">
        <f>IF(N189="snížená",J189,0)</f>
        <v>0</v>
      </c>
      <c r="BG189" s="237">
        <f>IF(N189="zákl. přenesená",J189,0)</f>
        <v>0</v>
      </c>
      <c r="BH189" s="237">
        <f>IF(N189="sníž. přenesená",J189,0)</f>
        <v>0</v>
      </c>
      <c r="BI189" s="237">
        <f>IF(N189="nulová",J189,0)</f>
        <v>0</v>
      </c>
      <c r="BJ189" s="16" t="s">
        <v>87</v>
      </c>
      <c r="BK189" s="237">
        <f>ROUND(I189*H189,2)</f>
        <v>0</v>
      </c>
      <c r="BL189" s="16" t="s">
        <v>208</v>
      </c>
      <c r="BM189" s="236" t="s">
        <v>693</v>
      </c>
    </row>
    <row r="190" s="13" customFormat="1">
      <c r="A190" s="13"/>
      <c r="B190" s="238"/>
      <c r="C190" s="239"/>
      <c r="D190" s="240" t="s">
        <v>152</v>
      </c>
      <c r="E190" s="241" t="s">
        <v>1</v>
      </c>
      <c r="F190" s="242" t="s">
        <v>694</v>
      </c>
      <c r="G190" s="239"/>
      <c r="H190" s="243">
        <v>60</v>
      </c>
      <c r="I190" s="244"/>
      <c r="J190" s="239"/>
      <c r="K190" s="239"/>
      <c r="L190" s="245"/>
      <c r="M190" s="246"/>
      <c r="N190" s="247"/>
      <c r="O190" s="247"/>
      <c r="P190" s="247"/>
      <c r="Q190" s="247"/>
      <c r="R190" s="247"/>
      <c r="S190" s="247"/>
      <c r="T190" s="24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9" t="s">
        <v>152</v>
      </c>
      <c r="AU190" s="249" t="s">
        <v>87</v>
      </c>
      <c r="AV190" s="13" t="s">
        <v>87</v>
      </c>
      <c r="AW190" s="13" t="s">
        <v>31</v>
      </c>
      <c r="AX190" s="13" t="s">
        <v>75</v>
      </c>
      <c r="AY190" s="249" t="s">
        <v>144</v>
      </c>
    </row>
    <row r="191" s="13" customFormat="1">
      <c r="A191" s="13"/>
      <c r="B191" s="238"/>
      <c r="C191" s="239"/>
      <c r="D191" s="240" t="s">
        <v>152</v>
      </c>
      <c r="E191" s="241" t="s">
        <v>1</v>
      </c>
      <c r="F191" s="242" t="s">
        <v>695</v>
      </c>
      <c r="G191" s="239"/>
      <c r="H191" s="243">
        <v>60</v>
      </c>
      <c r="I191" s="244"/>
      <c r="J191" s="239"/>
      <c r="K191" s="239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152</v>
      </c>
      <c r="AU191" s="249" t="s">
        <v>87</v>
      </c>
      <c r="AV191" s="13" t="s">
        <v>87</v>
      </c>
      <c r="AW191" s="13" t="s">
        <v>31</v>
      </c>
      <c r="AX191" s="13" t="s">
        <v>75</v>
      </c>
      <c r="AY191" s="249" t="s">
        <v>144</v>
      </c>
    </row>
    <row r="192" s="14" customFormat="1">
      <c r="A192" s="14"/>
      <c r="B192" s="250"/>
      <c r="C192" s="251"/>
      <c r="D192" s="240" t="s">
        <v>152</v>
      </c>
      <c r="E192" s="252" t="s">
        <v>1</v>
      </c>
      <c r="F192" s="253" t="s">
        <v>154</v>
      </c>
      <c r="G192" s="251"/>
      <c r="H192" s="254">
        <v>120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152</v>
      </c>
      <c r="AU192" s="260" t="s">
        <v>87</v>
      </c>
      <c r="AV192" s="14" t="s">
        <v>94</v>
      </c>
      <c r="AW192" s="14" t="s">
        <v>31</v>
      </c>
      <c r="AX192" s="14" t="s">
        <v>82</v>
      </c>
      <c r="AY192" s="260" t="s">
        <v>144</v>
      </c>
    </row>
    <row r="193" s="2" customFormat="1" ht="24.15" customHeight="1">
      <c r="A193" s="37"/>
      <c r="B193" s="38"/>
      <c r="C193" s="225" t="s">
        <v>364</v>
      </c>
      <c r="D193" s="225" t="s">
        <v>146</v>
      </c>
      <c r="E193" s="226" t="s">
        <v>696</v>
      </c>
      <c r="F193" s="227" t="s">
        <v>697</v>
      </c>
      <c r="G193" s="228" t="s">
        <v>476</v>
      </c>
      <c r="H193" s="229">
        <v>150</v>
      </c>
      <c r="I193" s="230"/>
      <c r="J193" s="231">
        <f>ROUND(I193*H193,2)</f>
        <v>0</v>
      </c>
      <c r="K193" s="227" t="s">
        <v>150</v>
      </c>
      <c r="L193" s="43"/>
      <c r="M193" s="232" t="s">
        <v>1</v>
      </c>
      <c r="N193" s="233" t="s">
        <v>41</v>
      </c>
      <c r="O193" s="90"/>
      <c r="P193" s="234">
        <f>O193*H193</f>
        <v>0</v>
      </c>
      <c r="Q193" s="234">
        <v>0.00236681</v>
      </c>
      <c r="R193" s="234">
        <f>Q193*H193</f>
        <v>0.35502149999999999</v>
      </c>
      <c r="S193" s="234">
        <v>0</v>
      </c>
      <c r="T193" s="235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6" t="s">
        <v>208</v>
      </c>
      <c r="AT193" s="236" t="s">
        <v>146</v>
      </c>
      <c r="AU193" s="236" t="s">
        <v>87</v>
      </c>
      <c r="AY193" s="16" t="s">
        <v>144</v>
      </c>
      <c r="BE193" s="237">
        <f>IF(N193="základní",J193,0)</f>
        <v>0</v>
      </c>
      <c r="BF193" s="237">
        <f>IF(N193="snížená",J193,0)</f>
        <v>0</v>
      </c>
      <c r="BG193" s="237">
        <f>IF(N193="zákl. přenesená",J193,0)</f>
        <v>0</v>
      </c>
      <c r="BH193" s="237">
        <f>IF(N193="sníž. přenesená",J193,0)</f>
        <v>0</v>
      </c>
      <c r="BI193" s="237">
        <f>IF(N193="nulová",J193,0)</f>
        <v>0</v>
      </c>
      <c r="BJ193" s="16" t="s">
        <v>87</v>
      </c>
      <c r="BK193" s="237">
        <f>ROUND(I193*H193,2)</f>
        <v>0</v>
      </c>
      <c r="BL193" s="16" t="s">
        <v>208</v>
      </c>
      <c r="BM193" s="236" t="s">
        <v>698</v>
      </c>
    </row>
    <row r="194" s="13" customFormat="1">
      <c r="A194" s="13"/>
      <c r="B194" s="238"/>
      <c r="C194" s="239"/>
      <c r="D194" s="240" t="s">
        <v>152</v>
      </c>
      <c r="E194" s="241" t="s">
        <v>1</v>
      </c>
      <c r="F194" s="242" t="s">
        <v>699</v>
      </c>
      <c r="G194" s="239"/>
      <c r="H194" s="243">
        <v>75</v>
      </c>
      <c r="I194" s="244"/>
      <c r="J194" s="239"/>
      <c r="K194" s="239"/>
      <c r="L194" s="245"/>
      <c r="M194" s="246"/>
      <c r="N194" s="247"/>
      <c r="O194" s="247"/>
      <c r="P194" s="247"/>
      <c r="Q194" s="247"/>
      <c r="R194" s="247"/>
      <c r="S194" s="247"/>
      <c r="T194" s="24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9" t="s">
        <v>152</v>
      </c>
      <c r="AU194" s="249" t="s">
        <v>87</v>
      </c>
      <c r="AV194" s="13" t="s">
        <v>87</v>
      </c>
      <c r="AW194" s="13" t="s">
        <v>31</v>
      </c>
      <c r="AX194" s="13" t="s">
        <v>75</v>
      </c>
      <c r="AY194" s="249" t="s">
        <v>144</v>
      </c>
    </row>
    <row r="195" s="13" customFormat="1">
      <c r="A195" s="13"/>
      <c r="B195" s="238"/>
      <c r="C195" s="239"/>
      <c r="D195" s="240" t="s">
        <v>152</v>
      </c>
      <c r="E195" s="241" t="s">
        <v>1</v>
      </c>
      <c r="F195" s="242" t="s">
        <v>700</v>
      </c>
      <c r="G195" s="239"/>
      <c r="H195" s="243">
        <v>75</v>
      </c>
      <c r="I195" s="244"/>
      <c r="J195" s="239"/>
      <c r="K195" s="239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152</v>
      </c>
      <c r="AU195" s="249" t="s">
        <v>87</v>
      </c>
      <c r="AV195" s="13" t="s">
        <v>87</v>
      </c>
      <c r="AW195" s="13" t="s">
        <v>31</v>
      </c>
      <c r="AX195" s="13" t="s">
        <v>75</v>
      </c>
      <c r="AY195" s="249" t="s">
        <v>144</v>
      </c>
    </row>
    <row r="196" s="14" customFormat="1">
      <c r="A196" s="14"/>
      <c r="B196" s="250"/>
      <c r="C196" s="251"/>
      <c r="D196" s="240" t="s">
        <v>152</v>
      </c>
      <c r="E196" s="252" t="s">
        <v>1</v>
      </c>
      <c r="F196" s="253" t="s">
        <v>154</v>
      </c>
      <c r="G196" s="251"/>
      <c r="H196" s="254">
        <v>150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152</v>
      </c>
      <c r="AU196" s="260" t="s">
        <v>87</v>
      </c>
      <c r="AV196" s="14" t="s">
        <v>94</v>
      </c>
      <c r="AW196" s="14" t="s">
        <v>31</v>
      </c>
      <c r="AX196" s="14" t="s">
        <v>82</v>
      </c>
      <c r="AY196" s="260" t="s">
        <v>144</v>
      </c>
    </row>
    <row r="197" s="2" customFormat="1" ht="24.15" customHeight="1">
      <c r="A197" s="37"/>
      <c r="B197" s="38"/>
      <c r="C197" s="225" t="s">
        <v>562</v>
      </c>
      <c r="D197" s="225" t="s">
        <v>146</v>
      </c>
      <c r="E197" s="226" t="s">
        <v>701</v>
      </c>
      <c r="F197" s="227" t="s">
        <v>702</v>
      </c>
      <c r="G197" s="228" t="s">
        <v>476</v>
      </c>
      <c r="H197" s="229">
        <v>25</v>
      </c>
      <c r="I197" s="230"/>
      <c r="J197" s="231">
        <f>ROUND(I197*H197,2)</f>
        <v>0</v>
      </c>
      <c r="K197" s="227" t="s">
        <v>150</v>
      </c>
      <c r="L197" s="43"/>
      <c r="M197" s="232" t="s">
        <v>1</v>
      </c>
      <c r="N197" s="233" t="s">
        <v>41</v>
      </c>
      <c r="O197" s="90"/>
      <c r="P197" s="234">
        <f>O197*H197</f>
        <v>0</v>
      </c>
      <c r="Q197" s="234">
        <v>0.0036384</v>
      </c>
      <c r="R197" s="234">
        <f>Q197*H197</f>
        <v>0.090959999999999999</v>
      </c>
      <c r="S197" s="234">
        <v>0</v>
      </c>
      <c r="T197" s="235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6" t="s">
        <v>208</v>
      </c>
      <c r="AT197" s="236" t="s">
        <v>146</v>
      </c>
      <c r="AU197" s="236" t="s">
        <v>87</v>
      </c>
      <c r="AY197" s="16" t="s">
        <v>144</v>
      </c>
      <c r="BE197" s="237">
        <f>IF(N197="základní",J197,0)</f>
        <v>0</v>
      </c>
      <c r="BF197" s="237">
        <f>IF(N197="snížená",J197,0)</f>
        <v>0</v>
      </c>
      <c r="BG197" s="237">
        <f>IF(N197="zákl. přenesená",J197,0)</f>
        <v>0</v>
      </c>
      <c r="BH197" s="237">
        <f>IF(N197="sníž. přenesená",J197,0)</f>
        <v>0</v>
      </c>
      <c r="BI197" s="237">
        <f>IF(N197="nulová",J197,0)</f>
        <v>0</v>
      </c>
      <c r="BJ197" s="16" t="s">
        <v>87</v>
      </c>
      <c r="BK197" s="237">
        <f>ROUND(I197*H197,2)</f>
        <v>0</v>
      </c>
      <c r="BL197" s="16" t="s">
        <v>208</v>
      </c>
      <c r="BM197" s="236" t="s">
        <v>703</v>
      </c>
    </row>
    <row r="198" s="13" customFormat="1">
      <c r="A198" s="13"/>
      <c r="B198" s="238"/>
      <c r="C198" s="239"/>
      <c r="D198" s="240" t="s">
        <v>152</v>
      </c>
      <c r="E198" s="241" t="s">
        <v>1</v>
      </c>
      <c r="F198" s="242" t="s">
        <v>704</v>
      </c>
      <c r="G198" s="239"/>
      <c r="H198" s="243">
        <v>5</v>
      </c>
      <c r="I198" s="244"/>
      <c r="J198" s="239"/>
      <c r="K198" s="239"/>
      <c r="L198" s="245"/>
      <c r="M198" s="246"/>
      <c r="N198" s="247"/>
      <c r="O198" s="247"/>
      <c r="P198" s="247"/>
      <c r="Q198" s="247"/>
      <c r="R198" s="247"/>
      <c r="S198" s="247"/>
      <c r="T198" s="24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9" t="s">
        <v>152</v>
      </c>
      <c r="AU198" s="249" t="s">
        <v>87</v>
      </c>
      <c r="AV198" s="13" t="s">
        <v>87</v>
      </c>
      <c r="AW198" s="13" t="s">
        <v>31</v>
      </c>
      <c r="AX198" s="13" t="s">
        <v>75</v>
      </c>
      <c r="AY198" s="249" t="s">
        <v>144</v>
      </c>
    </row>
    <row r="199" s="13" customFormat="1">
      <c r="A199" s="13"/>
      <c r="B199" s="238"/>
      <c r="C199" s="239"/>
      <c r="D199" s="240" t="s">
        <v>152</v>
      </c>
      <c r="E199" s="241" t="s">
        <v>1</v>
      </c>
      <c r="F199" s="242" t="s">
        <v>705</v>
      </c>
      <c r="G199" s="239"/>
      <c r="H199" s="243">
        <v>20</v>
      </c>
      <c r="I199" s="244"/>
      <c r="J199" s="239"/>
      <c r="K199" s="239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152</v>
      </c>
      <c r="AU199" s="249" t="s">
        <v>87</v>
      </c>
      <c r="AV199" s="13" t="s">
        <v>87</v>
      </c>
      <c r="AW199" s="13" t="s">
        <v>31</v>
      </c>
      <c r="AX199" s="13" t="s">
        <v>75</v>
      </c>
      <c r="AY199" s="249" t="s">
        <v>144</v>
      </c>
    </row>
    <row r="200" s="14" customFormat="1">
      <c r="A200" s="14"/>
      <c r="B200" s="250"/>
      <c r="C200" s="251"/>
      <c r="D200" s="240" t="s">
        <v>152</v>
      </c>
      <c r="E200" s="252" t="s">
        <v>1</v>
      </c>
      <c r="F200" s="253" t="s">
        <v>154</v>
      </c>
      <c r="G200" s="251"/>
      <c r="H200" s="254">
        <v>25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152</v>
      </c>
      <c r="AU200" s="260" t="s">
        <v>87</v>
      </c>
      <c r="AV200" s="14" t="s">
        <v>94</v>
      </c>
      <c r="AW200" s="14" t="s">
        <v>31</v>
      </c>
      <c r="AX200" s="14" t="s">
        <v>82</v>
      </c>
      <c r="AY200" s="260" t="s">
        <v>144</v>
      </c>
    </row>
    <row r="201" s="2" customFormat="1" ht="24.15" customHeight="1">
      <c r="A201" s="37"/>
      <c r="B201" s="38"/>
      <c r="C201" s="225" t="s">
        <v>225</v>
      </c>
      <c r="D201" s="225" t="s">
        <v>146</v>
      </c>
      <c r="E201" s="226" t="s">
        <v>706</v>
      </c>
      <c r="F201" s="227" t="s">
        <v>707</v>
      </c>
      <c r="G201" s="228" t="s">
        <v>476</v>
      </c>
      <c r="H201" s="229">
        <v>55</v>
      </c>
      <c r="I201" s="230"/>
      <c r="J201" s="231">
        <f>ROUND(I201*H201,2)</f>
        <v>0</v>
      </c>
      <c r="K201" s="227" t="s">
        <v>150</v>
      </c>
      <c r="L201" s="43"/>
      <c r="M201" s="232" t="s">
        <v>1</v>
      </c>
      <c r="N201" s="233" t="s">
        <v>41</v>
      </c>
      <c r="O201" s="90"/>
      <c r="P201" s="234">
        <f>O201*H201</f>
        <v>0</v>
      </c>
      <c r="Q201" s="234">
        <v>0.0060095399999999998</v>
      </c>
      <c r="R201" s="234">
        <f>Q201*H201</f>
        <v>0.3305247</v>
      </c>
      <c r="S201" s="234">
        <v>0</v>
      </c>
      <c r="T201" s="23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6" t="s">
        <v>208</v>
      </c>
      <c r="AT201" s="236" t="s">
        <v>146</v>
      </c>
      <c r="AU201" s="236" t="s">
        <v>87</v>
      </c>
      <c r="AY201" s="16" t="s">
        <v>144</v>
      </c>
      <c r="BE201" s="237">
        <f>IF(N201="základní",J201,0)</f>
        <v>0</v>
      </c>
      <c r="BF201" s="237">
        <f>IF(N201="snížená",J201,0)</f>
        <v>0</v>
      </c>
      <c r="BG201" s="237">
        <f>IF(N201="zákl. přenesená",J201,0)</f>
        <v>0</v>
      </c>
      <c r="BH201" s="237">
        <f>IF(N201="sníž. přenesená",J201,0)</f>
        <v>0</v>
      </c>
      <c r="BI201" s="237">
        <f>IF(N201="nulová",J201,0)</f>
        <v>0</v>
      </c>
      <c r="BJ201" s="16" t="s">
        <v>87</v>
      </c>
      <c r="BK201" s="237">
        <f>ROUND(I201*H201,2)</f>
        <v>0</v>
      </c>
      <c r="BL201" s="16" t="s">
        <v>208</v>
      </c>
      <c r="BM201" s="236" t="s">
        <v>708</v>
      </c>
    </row>
    <row r="202" s="13" customFormat="1">
      <c r="A202" s="13"/>
      <c r="B202" s="238"/>
      <c r="C202" s="239"/>
      <c r="D202" s="240" t="s">
        <v>152</v>
      </c>
      <c r="E202" s="241" t="s">
        <v>1</v>
      </c>
      <c r="F202" s="242" t="s">
        <v>709</v>
      </c>
      <c r="G202" s="239"/>
      <c r="H202" s="243">
        <v>35</v>
      </c>
      <c r="I202" s="244"/>
      <c r="J202" s="239"/>
      <c r="K202" s="239"/>
      <c r="L202" s="245"/>
      <c r="M202" s="246"/>
      <c r="N202" s="247"/>
      <c r="O202" s="247"/>
      <c r="P202" s="247"/>
      <c r="Q202" s="247"/>
      <c r="R202" s="247"/>
      <c r="S202" s="247"/>
      <c r="T202" s="24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9" t="s">
        <v>152</v>
      </c>
      <c r="AU202" s="249" t="s">
        <v>87</v>
      </c>
      <c r="AV202" s="13" t="s">
        <v>87</v>
      </c>
      <c r="AW202" s="13" t="s">
        <v>31</v>
      </c>
      <c r="AX202" s="13" t="s">
        <v>75</v>
      </c>
      <c r="AY202" s="249" t="s">
        <v>144</v>
      </c>
    </row>
    <row r="203" s="13" customFormat="1">
      <c r="A203" s="13"/>
      <c r="B203" s="238"/>
      <c r="C203" s="239"/>
      <c r="D203" s="240" t="s">
        <v>152</v>
      </c>
      <c r="E203" s="241" t="s">
        <v>1</v>
      </c>
      <c r="F203" s="242" t="s">
        <v>705</v>
      </c>
      <c r="G203" s="239"/>
      <c r="H203" s="243">
        <v>20</v>
      </c>
      <c r="I203" s="244"/>
      <c r="J203" s="239"/>
      <c r="K203" s="239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152</v>
      </c>
      <c r="AU203" s="249" t="s">
        <v>87</v>
      </c>
      <c r="AV203" s="13" t="s">
        <v>87</v>
      </c>
      <c r="AW203" s="13" t="s">
        <v>31</v>
      </c>
      <c r="AX203" s="13" t="s">
        <v>75</v>
      </c>
      <c r="AY203" s="249" t="s">
        <v>144</v>
      </c>
    </row>
    <row r="204" s="14" customFormat="1">
      <c r="A204" s="14"/>
      <c r="B204" s="250"/>
      <c r="C204" s="251"/>
      <c r="D204" s="240" t="s">
        <v>152</v>
      </c>
      <c r="E204" s="252" t="s">
        <v>1</v>
      </c>
      <c r="F204" s="253" t="s">
        <v>154</v>
      </c>
      <c r="G204" s="251"/>
      <c r="H204" s="254">
        <v>55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152</v>
      </c>
      <c r="AU204" s="260" t="s">
        <v>87</v>
      </c>
      <c r="AV204" s="14" t="s">
        <v>94</v>
      </c>
      <c r="AW204" s="14" t="s">
        <v>31</v>
      </c>
      <c r="AX204" s="14" t="s">
        <v>82</v>
      </c>
      <c r="AY204" s="260" t="s">
        <v>144</v>
      </c>
    </row>
    <row r="205" s="2" customFormat="1" ht="24.15" customHeight="1">
      <c r="A205" s="37"/>
      <c r="B205" s="38"/>
      <c r="C205" s="225" t="s">
        <v>571</v>
      </c>
      <c r="D205" s="225" t="s">
        <v>146</v>
      </c>
      <c r="E205" s="226" t="s">
        <v>710</v>
      </c>
      <c r="F205" s="227" t="s">
        <v>711</v>
      </c>
      <c r="G205" s="228" t="s">
        <v>219</v>
      </c>
      <c r="H205" s="229">
        <v>15</v>
      </c>
      <c r="I205" s="230"/>
      <c r="J205" s="231">
        <f>ROUND(I205*H205,2)</f>
        <v>0</v>
      </c>
      <c r="K205" s="227" t="s">
        <v>150</v>
      </c>
      <c r="L205" s="43"/>
      <c r="M205" s="232" t="s">
        <v>1</v>
      </c>
      <c r="N205" s="233" t="s">
        <v>41</v>
      </c>
      <c r="O205" s="90"/>
      <c r="P205" s="234">
        <f>O205*H205</f>
        <v>0</v>
      </c>
      <c r="Q205" s="234">
        <v>0.000776</v>
      </c>
      <c r="R205" s="234">
        <f>Q205*H205</f>
        <v>0.011639999999999999</v>
      </c>
      <c r="S205" s="234">
        <v>0</v>
      </c>
      <c r="T205" s="23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6" t="s">
        <v>208</v>
      </c>
      <c r="AT205" s="236" t="s">
        <v>146</v>
      </c>
      <c r="AU205" s="236" t="s">
        <v>87</v>
      </c>
      <c r="AY205" s="16" t="s">
        <v>144</v>
      </c>
      <c r="BE205" s="237">
        <f>IF(N205="základní",J205,0)</f>
        <v>0</v>
      </c>
      <c r="BF205" s="237">
        <f>IF(N205="snížená",J205,0)</f>
        <v>0</v>
      </c>
      <c r="BG205" s="237">
        <f>IF(N205="zákl. přenesená",J205,0)</f>
        <v>0</v>
      </c>
      <c r="BH205" s="237">
        <f>IF(N205="sníž. přenesená",J205,0)</f>
        <v>0</v>
      </c>
      <c r="BI205" s="237">
        <f>IF(N205="nulová",J205,0)</f>
        <v>0</v>
      </c>
      <c r="BJ205" s="16" t="s">
        <v>87</v>
      </c>
      <c r="BK205" s="237">
        <f>ROUND(I205*H205,2)</f>
        <v>0</v>
      </c>
      <c r="BL205" s="16" t="s">
        <v>208</v>
      </c>
      <c r="BM205" s="236" t="s">
        <v>712</v>
      </c>
    </row>
    <row r="206" s="13" customFormat="1">
      <c r="A206" s="13"/>
      <c r="B206" s="238"/>
      <c r="C206" s="239"/>
      <c r="D206" s="240" t="s">
        <v>152</v>
      </c>
      <c r="E206" s="241" t="s">
        <v>1</v>
      </c>
      <c r="F206" s="242" t="s">
        <v>713</v>
      </c>
      <c r="G206" s="239"/>
      <c r="H206" s="243">
        <v>15</v>
      </c>
      <c r="I206" s="244"/>
      <c r="J206" s="239"/>
      <c r="K206" s="239"/>
      <c r="L206" s="245"/>
      <c r="M206" s="246"/>
      <c r="N206" s="247"/>
      <c r="O206" s="247"/>
      <c r="P206" s="247"/>
      <c r="Q206" s="247"/>
      <c r="R206" s="247"/>
      <c r="S206" s="247"/>
      <c r="T206" s="248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9" t="s">
        <v>152</v>
      </c>
      <c r="AU206" s="249" t="s">
        <v>87</v>
      </c>
      <c r="AV206" s="13" t="s">
        <v>87</v>
      </c>
      <c r="AW206" s="13" t="s">
        <v>31</v>
      </c>
      <c r="AX206" s="13" t="s">
        <v>75</v>
      </c>
      <c r="AY206" s="249" t="s">
        <v>144</v>
      </c>
    </row>
    <row r="207" s="14" customFormat="1">
      <c r="A207" s="14"/>
      <c r="B207" s="250"/>
      <c r="C207" s="251"/>
      <c r="D207" s="240" t="s">
        <v>152</v>
      </c>
      <c r="E207" s="252" t="s">
        <v>1</v>
      </c>
      <c r="F207" s="253" t="s">
        <v>154</v>
      </c>
      <c r="G207" s="251"/>
      <c r="H207" s="254">
        <v>15</v>
      </c>
      <c r="I207" s="255"/>
      <c r="J207" s="251"/>
      <c r="K207" s="251"/>
      <c r="L207" s="256"/>
      <c r="M207" s="257"/>
      <c r="N207" s="258"/>
      <c r="O207" s="258"/>
      <c r="P207" s="258"/>
      <c r="Q207" s="258"/>
      <c r="R207" s="258"/>
      <c r="S207" s="258"/>
      <c r="T207" s="25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0" t="s">
        <v>152</v>
      </c>
      <c r="AU207" s="260" t="s">
        <v>87</v>
      </c>
      <c r="AV207" s="14" t="s">
        <v>94</v>
      </c>
      <c r="AW207" s="14" t="s">
        <v>31</v>
      </c>
      <c r="AX207" s="14" t="s">
        <v>82</v>
      </c>
      <c r="AY207" s="260" t="s">
        <v>144</v>
      </c>
    </row>
    <row r="208" s="2" customFormat="1" ht="24.15" customHeight="1">
      <c r="A208" s="37"/>
      <c r="B208" s="38"/>
      <c r="C208" s="225" t="s">
        <v>577</v>
      </c>
      <c r="D208" s="225" t="s">
        <v>146</v>
      </c>
      <c r="E208" s="226" t="s">
        <v>714</v>
      </c>
      <c r="F208" s="227" t="s">
        <v>715</v>
      </c>
      <c r="G208" s="228" t="s">
        <v>219</v>
      </c>
      <c r="H208" s="229">
        <v>1</v>
      </c>
      <c r="I208" s="230"/>
      <c r="J208" s="231">
        <f>ROUND(I208*H208,2)</f>
        <v>0</v>
      </c>
      <c r="K208" s="227" t="s">
        <v>150</v>
      </c>
      <c r="L208" s="43"/>
      <c r="M208" s="232" t="s">
        <v>1</v>
      </c>
      <c r="N208" s="233" t="s">
        <v>41</v>
      </c>
      <c r="O208" s="90"/>
      <c r="P208" s="234">
        <f>O208*H208</f>
        <v>0</v>
      </c>
      <c r="Q208" s="234">
        <v>0.0010462500000000001</v>
      </c>
      <c r="R208" s="234">
        <f>Q208*H208</f>
        <v>0.0010462500000000001</v>
      </c>
      <c r="S208" s="234">
        <v>0</v>
      </c>
      <c r="T208" s="23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6" t="s">
        <v>208</v>
      </c>
      <c r="AT208" s="236" t="s">
        <v>146</v>
      </c>
      <c r="AU208" s="236" t="s">
        <v>87</v>
      </c>
      <c r="AY208" s="16" t="s">
        <v>144</v>
      </c>
      <c r="BE208" s="237">
        <f>IF(N208="základní",J208,0)</f>
        <v>0</v>
      </c>
      <c r="BF208" s="237">
        <f>IF(N208="snížená",J208,0)</f>
        <v>0</v>
      </c>
      <c r="BG208" s="237">
        <f>IF(N208="zákl. přenesená",J208,0)</f>
        <v>0</v>
      </c>
      <c r="BH208" s="237">
        <f>IF(N208="sníž. přenesená",J208,0)</f>
        <v>0</v>
      </c>
      <c r="BI208" s="237">
        <f>IF(N208="nulová",J208,0)</f>
        <v>0</v>
      </c>
      <c r="BJ208" s="16" t="s">
        <v>87</v>
      </c>
      <c r="BK208" s="237">
        <f>ROUND(I208*H208,2)</f>
        <v>0</v>
      </c>
      <c r="BL208" s="16" t="s">
        <v>208</v>
      </c>
      <c r="BM208" s="236" t="s">
        <v>716</v>
      </c>
    </row>
    <row r="209" s="13" customFormat="1">
      <c r="A209" s="13"/>
      <c r="B209" s="238"/>
      <c r="C209" s="239"/>
      <c r="D209" s="240" t="s">
        <v>152</v>
      </c>
      <c r="E209" s="241" t="s">
        <v>1</v>
      </c>
      <c r="F209" s="242" t="s">
        <v>717</v>
      </c>
      <c r="G209" s="239"/>
      <c r="H209" s="243">
        <v>1</v>
      </c>
      <c r="I209" s="244"/>
      <c r="J209" s="239"/>
      <c r="K209" s="239"/>
      <c r="L209" s="245"/>
      <c r="M209" s="246"/>
      <c r="N209" s="247"/>
      <c r="O209" s="247"/>
      <c r="P209" s="247"/>
      <c r="Q209" s="247"/>
      <c r="R209" s="247"/>
      <c r="S209" s="247"/>
      <c r="T209" s="248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9" t="s">
        <v>152</v>
      </c>
      <c r="AU209" s="249" t="s">
        <v>87</v>
      </c>
      <c r="AV209" s="13" t="s">
        <v>87</v>
      </c>
      <c r="AW209" s="13" t="s">
        <v>31</v>
      </c>
      <c r="AX209" s="13" t="s">
        <v>75</v>
      </c>
      <c r="AY209" s="249" t="s">
        <v>144</v>
      </c>
    </row>
    <row r="210" s="14" customFormat="1">
      <c r="A210" s="14"/>
      <c r="B210" s="250"/>
      <c r="C210" s="251"/>
      <c r="D210" s="240" t="s">
        <v>152</v>
      </c>
      <c r="E210" s="252" t="s">
        <v>1</v>
      </c>
      <c r="F210" s="253" t="s">
        <v>154</v>
      </c>
      <c r="G210" s="251"/>
      <c r="H210" s="254">
        <v>1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0" t="s">
        <v>152</v>
      </c>
      <c r="AU210" s="260" t="s">
        <v>87</v>
      </c>
      <c r="AV210" s="14" t="s">
        <v>94</v>
      </c>
      <c r="AW210" s="14" t="s">
        <v>31</v>
      </c>
      <c r="AX210" s="14" t="s">
        <v>82</v>
      </c>
      <c r="AY210" s="260" t="s">
        <v>144</v>
      </c>
    </row>
    <row r="211" s="2" customFormat="1" ht="24.15" customHeight="1">
      <c r="A211" s="37"/>
      <c r="B211" s="38"/>
      <c r="C211" s="225" t="s">
        <v>718</v>
      </c>
      <c r="D211" s="225" t="s">
        <v>146</v>
      </c>
      <c r="E211" s="226" t="s">
        <v>719</v>
      </c>
      <c r="F211" s="227" t="s">
        <v>720</v>
      </c>
      <c r="G211" s="228" t="s">
        <v>219</v>
      </c>
      <c r="H211" s="229">
        <v>18</v>
      </c>
      <c r="I211" s="230"/>
      <c r="J211" s="231">
        <f>ROUND(I211*H211,2)</f>
        <v>0</v>
      </c>
      <c r="K211" s="227" t="s">
        <v>150</v>
      </c>
      <c r="L211" s="43"/>
      <c r="M211" s="232" t="s">
        <v>1</v>
      </c>
      <c r="N211" s="233" t="s">
        <v>41</v>
      </c>
      <c r="O211" s="90"/>
      <c r="P211" s="234">
        <f>O211*H211</f>
        <v>0</v>
      </c>
      <c r="Q211" s="234">
        <v>0.0014462500000000001</v>
      </c>
      <c r="R211" s="234">
        <f>Q211*H211</f>
        <v>0.0260325</v>
      </c>
      <c r="S211" s="234">
        <v>0</v>
      </c>
      <c r="T211" s="23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6" t="s">
        <v>208</v>
      </c>
      <c r="AT211" s="236" t="s">
        <v>146</v>
      </c>
      <c r="AU211" s="236" t="s">
        <v>87</v>
      </c>
      <c r="AY211" s="16" t="s">
        <v>144</v>
      </c>
      <c r="BE211" s="237">
        <f>IF(N211="základní",J211,0)</f>
        <v>0</v>
      </c>
      <c r="BF211" s="237">
        <f>IF(N211="snížená",J211,0)</f>
        <v>0</v>
      </c>
      <c r="BG211" s="237">
        <f>IF(N211="zákl. přenesená",J211,0)</f>
        <v>0</v>
      </c>
      <c r="BH211" s="237">
        <f>IF(N211="sníž. přenesená",J211,0)</f>
        <v>0</v>
      </c>
      <c r="BI211" s="237">
        <f>IF(N211="nulová",J211,0)</f>
        <v>0</v>
      </c>
      <c r="BJ211" s="16" t="s">
        <v>87</v>
      </c>
      <c r="BK211" s="237">
        <f>ROUND(I211*H211,2)</f>
        <v>0</v>
      </c>
      <c r="BL211" s="16" t="s">
        <v>208</v>
      </c>
      <c r="BM211" s="236" t="s">
        <v>721</v>
      </c>
    </row>
    <row r="212" s="13" customFormat="1">
      <c r="A212" s="13"/>
      <c r="B212" s="238"/>
      <c r="C212" s="239"/>
      <c r="D212" s="240" t="s">
        <v>152</v>
      </c>
      <c r="E212" s="241" t="s">
        <v>1</v>
      </c>
      <c r="F212" s="242" t="s">
        <v>722</v>
      </c>
      <c r="G212" s="239"/>
      <c r="H212" s="243">
        <v>18</v>
      </c>
      <c r="I212" s="244"/>
      <c r="J212" s="239"/>
      <c r="K212" s="239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152</v>
      </c>
      <c r="AU212" s="249" t="s">
        <v>87</v>
      </c>
      <c r="AV212" s="13" t="s">
        <v>87</v>
      </c>
      <c r="AW212" s="13" t="s">
        <v>31</v>
      </c>
      <c r="AX212" s="13" t="s">
        <v>75</v>
      </c>
      <c r="AY212" s="249" t="s">
        <v>144</v>
      </c>
    </row>
    <row r="213" s="14" customFormat="1">
      <c r="A213" s="14"/>
      <c r="B213" s="250"/>
      <c r="C213" s="251"/>
      <c r="D213" s="240" t="s">
        <v>152</v>
      </c>
      <c r="E213" s="252" t="s">
        <v>1</v>
      </c>
      <c r="F213" s="253" t="s">
        <v>154</v>
      </c>
      <c r="G213" s="251"/>
      <c r="H213" s="254">
        <v>18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152</v>
      </c>
      <c r="AU213" s="260" t="s">
        <v>87</v>
      </c>
      <c r="AV213" s="14" t="s">
        <v>94</v>
      </c>
      <c r="AW213" s="14" t="s">
        <v>31</v>
      </c>
      <c r="AX213" s="14" t="s">
        <v>82</v>
      </c>
      <c r="AY213" s="260" t="s">
        <v>144</v>
      </c>
    </row>
    <row r="214" s="2" customFormat="1" ht="24.15" customHeight="1">
      <c r="A214" s="37"/>
      <c r="B214" s="38"/>
      <c r="C214" s="225" t="s">
        <v>723</v>
      </c>
      <c r="D214" s="225" t="s">
        <v>146</v>
      </c>
      <c r="E214" s="226" t="s">
        <v>724</v>
      </c>
      <c r="F214" s="227" t="s">
        <v>725</v>
      </c>
      <c r="G214" s="228" t="s">
        <v>219</v>
      </c>
      <c r="H214" s="229">
        <v>1</v>
      </c>
      <c r="I214" s="230"/>
      <c r="J214" s="231">
        <f>ROUND(I214*H214,2)</f>
        <v>0</v>
      </c>
      <c r="K214" s="227" t="s">
        <v>150</v>
      </c>
      <c r="L214" s="43"/>
      <c r="M214" s="232" t="s">
        <v>1</v>
      </c>
      <c r="N214" s="233" t="s">
        <v>41</v>
      </c>
      <c r="O214" s="90"/>
      <c r="P214" s="234">
        <f>O214*H214</f>
        <v>0</v>
      </c>
      <c r="Q214" s="234">
        <v>0.0020565000000000002</v>
      </c>
      <c r="R214" s="234">
        <f>Q214*H214</f>
        <v>0.0020565000000000002</v>
      </c>
      <c r="S214" s="234">
        <v>0</v>
      </c>
      <c r="T214" s="235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6" t="s">
        <v>208</v>
      </c>
      <c r="AT214" s="236" t="s">
        <v>146</v>
      </c>
      <c r="AU214" s="236" t="s">
        <v>87</v>
      </c>
      <c r="AY214" s="16" t="s">
        <v>144</v>
      </c>
      <c r="BE214" s="237">
        <f>IF(N214="základní",J214,0)</f>
        <v>0</v>
      </c>
      <c r="BF214" s="237">
        <f>IF(N214="snížená",J214,0)</f>
        <v>0</v>
      </c>
      <c r="BG214" s="237">
        <f>IF(N214="zákl. přenesená",J214,0)</f>
        <v>0</v>
      </c>
      <c r="BH214" s="237">
        <f>IF(N214="sníž. přenesená",J214,0)</f>
        <v>0</v>
      </c>
      <c r="BI214" s="237">
        <f>IF(N214="nulová",J214,0)</f>
        <v>0</v>
      </c>
      <c r="BJ214" s="16" t="s">
        <v>87</v>
      </c>
      <c r="BK214" s="237">
        <f>ROUND(I214*H214,2)</f>
        <v>0</v>
      </c>
      <c r="BL214" s="16" t="s">
        <v>208</v>
      </c>
      <c r="BM214" s="236" t="s">
        <v>726</v>
      </c>
    </row>
    <row r="215" s="13" customFormat="1">
      <c r="A215" s="13"/>
      <c r="B215" s="238"/>
      <c r="C215" s="239"/>
      <c r="D215" s="240" t="s">
        <v>152</v>
      </c>
      <c r="E215" s="241" t="s">
        <v>1</v>
      </c>
      <c r="F215" s="242" t="s">
        <v>727</v>
      </c>
      <c r="G215" s="239"/>
      <c r="H215" s="243">
        <v>1</v>
      </c>
      <c r="I215" s="244"/>
      <c r="J215" s="239"/>
      <c r="K215" s="239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152</v>
      </c>
      <c r="AU215" s="249" t="s">
        <v>87</v>
      </c>
      <c r="AV215" s="13" t="s">
        <v>87</v>
      </c>
      <c r="AW215" s="13" t="s">
        <v>31</v>
      </c>
      <c r="AX215" s="13" t="s">
        <v>75</v>
      </c>
      <c r="AY215" s="249" t="s">
        <v>144</v>
      </c>
    </row>
    <row r="216" s="14" customFormat="1">
      <c r="A216" s="14"/>
      <c r="B216" s="250"/>
      <c r="C216" s="251"/>
      <c r="D216" s="240" t="s">
        <v>152</v>
      </c>
      <c r="E216" s="252" t="s">
        <v>1</v>
      </c>
      <c r="F216" s="253" t="s">
        <v>154</v>
      </c>
      <c r="G216" s="251"/>
      <c r="H216" s="254">
        <v>1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152</v>
      </c>
      <c r="AU216" s="260" t="s">
        <v>87</v>
      </c>
      <c r="AV216" s="14" t="s">
        <v>94</v>
      </c>
      <c r="AW216" s="14" t="s">
        <v>31</v>
      </c>
      <c r="AX216" s="14" t="s">
        <v>82</v>
      </c>
      <c r="AY216" s="260" t="s">
        <v>144</v>
      </c>
    </row>
    <row r="217" s="2" customFormat="1" ht="16.5" customHeight="1">
      <c r="A217" s="37"/>
      <c r="B217" s="38"/>
      <c r="C217" s="225" t="s">
        <v>728</v>
      </c>
      <c r="D217" s="225" t="s">
        <v>146</v>
      </c>
      <c r="E217" s="226" t="s">
        <v>729</v>
      </c>
      <c r="F217" s="227" t="s">
        <v>730</v>
      </c>
      <c r="G217" s="228" t="s">
        <v>476</v>
      </c>
      <c r="H217" s="229">
        <v>8</v>
      </c>
      <c r="I217" s="230"/>
      <c r="J217" s="231">
        <f>ROUND(I217*H217,2)</f>
        <v>0</v>
      </c>
      <c r="K217" s="227" t="s">
        <v>150</v>
      </c>
      <c r="L217" s="43"/>
      <c r="M217" s="232" t="s">
        <v>1</v>
      </c>
      <c r="N217" s="233" t="s">
        <v>41</v>
      </c>
      <c r="O217" s="90"/>
      <c r="P217" s="234">
        <f>O217*H217</f>
        <v>0</v>
      </c>
      <c r="Q217" s="234">
        <v>0.0030910960000000002</v>
      </c>
      <c r="R217" s="234">
        <f>Q217*H217</f>
        <v>0.024728768000000002</v>
      </c>
      <c r="S217" s="234">
        <v>0</v>
      </c>
      <c r="T217" s="235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6" t="s">
        <v>208</v>
      </c>
      <c r="AT217" s="236" t="s">
        <v>146</v>
      </c>
      <c r="AU217" s="236" t="s">
        <v>87</v>
      </c>
      <c r="AY217" s="16" t="s">
        <v>144</v>
      </c>
      <c r="BE217" s="237">
        <f>IF(N217="základní",J217,0)</f>
        <v>0</v>
      </c>
      <c r="BF217" s="237">
        <f>IF(N217="snížená",J217,0)</f>
        <v>0</v>
      </c>
      <c r="BG217" s="237">
        <f>IF(N217="zákl. přenesená",J217,0)</f>
        <v>0</v>
      </c>
      <c r="BH217" s="237">
        <f>IF(N217="sníž. přenesená",J217,0)</f>
        <v>0</v>
      </c>
      <c r="BI217" s="237">
        <f>IF(N217="nulová",J217,0)</f>
        <v>0</v>
      </c>
      <c r="BJ217" s="16" t="s">
        <v>87</v>
      </c>
      <c r="BK217" s="237">
        <f>ROUND(I217*H217,2)</f>
        <v>0</v>
      </c>
      <c r="BL217" s="16" t="s">
        <v>208</v>
      </c>
      <c r="BM217" s="236" t="s">
        <v>731</v>
      </c>
    </row>
    <row r="218" s="13" customFormat="1">
      <c r="A218" s="13"/>
      <c r="B218" s="238"/>
      <c r="C218" s="239"/>
      <c r="D218" s="240" t="s">
        <v>152</v>
      </c>
      <c r="E218" s="241" t="s">
        <v>1</v>
      </c>
      <c r="F218" s="242" t="s">
        <v>732</v>
      </c>
      <c r="G218" s="239"/>
      <c r="H218" s="243">
        <v>8</v>
      </c>
      <c r="I218" s="244"/>
      <c r="J218" s="239"/>
      <c r="K218" s="239"/>
      <c r="L218" s="245"/>
      <c r="M218" s="246"/>
      <c r="N218" s="247"/>
      <c r="O218" s="247"/>
      <c r="P218" s="247"/>
      <c r="Q218" s="247"/>
      <c r="R218" s="247"/>
      <c r="S218" s="247"/>
      <c r="T218" s="248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9" t="s">
        <v>152</v>
      </c>
      <c r="AU218" s="249" t="s">
        <v>87</v>
      </c>
      <c r="AV218" s="13" t="s">
        <v>87</v>
      </c>
      <c r="AW218" s="13" t="s">
        <v>31</v>
      </c>
      <c r="AX218" s="13" t="s">
        <v>75</v>
      </c>
      <c r="AY218" s="249" t="s">
        <v>144</v>
      </c>
    </row>
    <row r="219" s="14" customFormat="1">
      <c r="A219" s="14"/>
      <c r="B219" s="250"/>
      <c r="C219" s="251"/>
      <c r="D219" s="240" t="s">
        <v>152</v>
      </c>
      <c r="E219" s="252" t="s">
        <v>1</v>
      </c>
      <c r="F219" s="253" t="s">
        <v>154</v>
      </c>
      <c r="G219" s="251"/>
      <c r="H219" s="254">
        <v>8</v>
      </c>
      <c r="I219" s="255"/>
      <c r="J219" s="251"/>
      <c r="K219" s="251"/>
      <c r="L219" s="256"/>
      <c r="M219" s="257"/>
      <c r="N219" s="258"/>
      <c r="O219" s="258"/>
      <c r="P219" s="258"/>
      <c r="Q219" s="258"/>
      <c r="R219" s="258"/>
      <c r="S219" s="258"/>
      <c r="T219" s="25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0" t="s">
        <v>152</v>
      </c>
      <c r="AU219" s="260" t="s">
        <v>87</v>
      </c>
      <c r="AV219" s="14" t="s">
        <v>94</v>
      </c>
      <c r="AW219" s="14" t="s">
        <v>31</v>
      </c>
      <c r="AX219" s="14" t="s">
        <v>82</v>
      </c>
      <c r="AY219" s="260" t="s">
        <v>144</v>
      </c>
    </row>
    <row r="220" s="2" customFormat="1" ht="16.5" customHeight="1">
      <c r="A220" s="37"/>
      <c r="B220" s="38"/>
      <c r="C220" s="225" t="s">
        <v>733</v>
      </c>
      <c r="D220" s="225" t="s">
        <v>146</v>
      </c>
      <c r="E220" s="226" t="s">
        <v>734</v>
      </c>
      <c r="F220" s="227" t="s">
        <v>735</v>
      </c>
      <c r="G220" s="228" t="s">
        <v>476</v>
      </c>
      <c r="H220" s="229">
        <v>14</v>
      </c>
      <c r="I220" s="230"/>
      <c r="J220" s="231">
        <f>ROUND(I220*H220,2)</f>
        <v>0</v>
      </c>
      <c r="K220" s="227" t="s">
        <v>150</v>
      </c>
      <c r="L220" s="43"/>
      <c r="M220" s="232" t="s">
        <v>1</v>
      </c>
      <c r="N220" s="233" t="s">
        <v>41</v>
      </c>
      <c r="O220" s="90"/>
      <c r="P220" s="234">
        <f>O220*H220</f>
        <v>0</v>
      </c>
      <c r="Q220" s="234">
        <v>0.0039259940000000004</v>
      </c>
      <c r="R220" s="234">
        <f>Q220*H220</f>
        <v>0.054963916000000002</v>
      </c>
      <c r="S220" s="234">
        <v>0</v>
      </c>
      <c r="T220" s="235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6" t="s">
        <v>208</v>
      </c>
      <c r="AT220" s="236" t="s">
        <v>146</v>
      </c>
      <c r="AU220" s="236" t="s">
        <v>87</v>
      </c>
      <c r="AY220" s="16" t="s">
        <v>144</v>
      </c>
      <c r="BE220" s="237">
        <f>IF(N220="základní",J220,0)</f>
        <v>0</v>
      </c>
      <c r="BF220" s="237">
        <f>IF(N220="snížená",J220,0)</f>
        <v>0</v>
      </c>
      <c r="BG220" s="237">
        <f>IF(N220="zákl. přenesená",J220,0)</f>
        <v>0</v>
      </c>
      <c r="BH220" s="237">
        <f>IF(N220="sníž. přenesená",J220,0)</f>
        <v>0</v>
      </c>
      <c r="BI220" s="237">
        <f>IF(N220="nulová",J220,0)</f>
        <v>0</v>
      </c>
      <c r="BJ220" s="16" t="s">
        <v>87</v>
      </c>
      <c r="BK220" s="237">
        <f>ROUND(I220*H220,2)</f>
        <v>0</v>
      </c>
      <c r="BL220" s="16" t="s">
        <v>208</v>
      </c>
      <c r="BM220" s="236" t="s">
        <v>736</v>
      </c>
    </row>
    <row r="221" s="13" customFormat="1">
      <c r="A221" s="13"/>
      <c r="B221" s="238"/>
      <c r="C221" s="239"/>
      <c r="D221" s="240" t="s">
        <v>152</v>
      </c>
      <c r="E221" s="241" t="s">
        <v>1</v>
      </c>
      <c r="F221" s="242" t="s">
        <v>737</v>
      </c>
      <c r="G221" s="239"/>
      <c r="H221" s="243">
        <v>14</v>
      </c>
      <c r="I221" s="244"/>
      <c r="J221" s="239"/>
      <c r="K221" s="239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152</v>
      </c>
      <c r="AU221" s="249" t="s">
        <v>87</v>
      </c>
      <c r="AV221" s="13" t="s">
        <v>87</v>
      </c>
      <c r="AW221" s="13" t="s">
        <v>31</v>
      </c>
      <c r="AX221" s="13" t="s">
        <v>75</v>
      </c>
      <c r="AY221" s="249" t="s">
        <v>144</v>
      </c>
    </row>
    <row r="222" s="14" customFormat="1">
      <c r="A222" s="14"/>
      <c r="B222" s="250"/>
      <c r="C222" s="251"/>
      <c r="D222" s="240" t="s">
        <v>152</v>
      </c>
      <c r="E222" s="252" t="s">
        <v>1</v>
      </c>
      <c r="F222" s="253" t="s">
        <v>154</v>
      </c>
      <c r="G222" s="251"/>
      <c r="H222" s="254">
        <v>14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152</v>
      </c>
      <c r="AU222" s="260" t="s">
        <v>87</v>
      </c>
      <c r="AV222" s="14" t="s">
        <v>94</v>
      </c>
      <c r="AW222" s="14" t="s">
        <v>31</v>
      </c>
      <c r="AX222" s="14" t="s">
        <v>82</v>
      </c>
      <c r="AY222" s="260" t="s">
        <v>144</v>
      </c>
    </row>
    <row r="223" s="2" customFormat="1" ht="16.5" customHeight="1">
      <c r="A223" s="37"/>
      <c r="B223" s="38"/>
      <c r="C223" s="225" t="s">
        <v>738</v>
      </c>
      <c r="D223" s="225" t="s">
        <v>146</v>
      </c>
      <c r="E223" s="226" t="s">
        <v>739</v>
      </c>
      <c r="F223" s="227" t="s">
        <v>740</v>
      </c>
      <c r="G223" s="228" t="s">
        <v>476</v>
      </c>
      <c r="H223" s="229">
        <v>60</v>
      </c>
      <c r="I223" s="230"/>
      <c r="J223" s="231">
        <f>ROUND(I223*H223,2)</f>
        <v>0</v>
      </c>
      <c r="K223" s="227" t="s">
        <v>150</v>
      </c>
      <c r="L223" s="43"/>
      <c r="M223" s="232" t="s">
        <v>1</v>
      </c>
      <c r="N223" s="233" t="s">
        <v>41</v>
      </c>
      <c r="O223" s="90"/>
      <c r="P223" s="234">
        <f>O223*H223</f>
        <v>0</v>
      </c>
      <c r="Q223" s="234">
        <v>0.0045703059999999997</v>
      </c>
      <c r="R223" s="234">
        <f>Q223*H223</f>
        <v>0.27421835999999999</v>
      </c>
      <c r="S223" s="234">
        <v>0</v>
      </c>
      <c r="T223" s="235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6" t="s">
        <v>208</v>
      </c>
      <c r="AT223" s="236" t="s">
        <v>146</v>
      </c>
      <c r="AU223" s="236" t="s">
        <v>87</v>
      </c>
      <c r="AY223" s="16" t="s">
        <v>144</v>
      </c>
      <c r="BE223" s="237">
        <f>IF(N223="základní",J223,0)</f>
        <v>0</v>
      </c>
      <c r="BF223" s="237">
        <f>IF(N223="snížená",J223,0)</f>
        <v>0</v>
      </c>
      <c r="BG223" s="237">
        <f>IF(N223="zákl. přenesená",J223,0)</f>
        <v>0</v>
      </c>
      <c r="BH223" s="237">
        <f>IF(N223="sníž. přenesená",J223,0)</f>
        <v>0</v>
      </c>
      <c r="BI223" s="237">
        <f>IF(N223="nulová",J223,0)</f>
        <v>0</v>
      </c>
      <c r="BJ223" s="16" t="s">
        <v>87</v>
      </c>
      <c r="BK223" s="237">
        <f>ROUND(I223*H223,2)</f>
        <v>0</v>
      </c>
      <c r="BL223" s="16" t="s">
        <v>208</v>
      </c>
      <c r="BM223" s="236" t="s">
        <v>741</v>
      </c>
    </row>
    <row r="224" s="13" customFormat="1">
      <c r="A224" s="13"/>
      <c r="B224" s="238"/>
      <c r="C224" s="239"/>
      <c r="D224" s="240" t="s">
        <v>152</v>
      </c>
      <c r="E224" s="241" t="s">
        <v>1</v>
      </c>
      <c r="F224" s="242" t="s">
        <v>742</v>
      </c>
      <c r="G224" s="239"/>
      <c r="H224" s="243">
        <v>60</v>
      </c>
      <c r="I224" s="244"/>
      <c r="J224" s="239"/>
      <c r="K224" s="239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152</v>
      </c>
      <c r="AU224" s="249" t="s">
        <v>87</v>
      </c>
      <c r="AV224" s="13" t="s">
        <v>87</v>
      </c>
      <c r="AW224" s="13" t="s">
        <v>31</v>
      </c>
      <c r="AX224" s="13" t="s">
        <v>75</v>
      </c>
      <c r="AY224" s="249" t="s">
        <v>144</v>
      </c>
    </row>
    <row r="225" s="14" customFormat="1">
      <c r="A225" s="14"/>
      <c r="B225" s="250"/>
      <c r="C225" s="251"/>
      <c r="D225" s="240" t="s">
        <v>152</v>
      </c>
      <c r="E225" s="252" t="s">
        <v>1</v>
      </c>
      <c r="F225" s="253" t="s">
        <v>154</v>
      </c>
      <c r="G225" s="251"/>
      <c r="H225" s="254">
        <v>60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152</v>
      </c>
      <c r="AU225" s="260" t="s">
        <v>87</v>
      </c>
      <c r="AV225" s="14" t="s">
        <v>94</v>
      </c>
      <c r="AW225" s="14" t="s">
        <v>31</v>
      </c>
      <c r="AX225" s="14" t="s">
        <v>82</v>
      </c>
      <c r="AY225" s="260" t="s">
        <v>144</v>
      </c>
    </row>
    <row r="226" s="2" customFormat="1" ht="16.5" customHeight="1">
      <c r="A226" s="37"/>
      <c r="B226" s="38"/>
      <c r="C226" s="225" t="s">
        <v>743</v>
      </c>
      <c r="D226" s="225" t="s">
        <v>146</v>
      </c>
      <c r="E226" s="226" t="s">
        <v>744</v>
      </c>
      <c r="F226" s="227" t="s">
        <v>745</v>
      </c>
      <c r="G226" s="228" t="s">
        <v>219</v>
      </c>
      <c r="H226" s="229">
        <v>6</v>
      </c>
      <c r="I226" s="230"/>
      <c r="J226" s="231">
        <f>ROUND(I226*H226,2)</f>
        <v>0</v>
      </c>
      <c r="K226" s="227" t="s">
        <v>1</v>
      </c>
      <c r="L226" s="43"/>
      <c r="M226" s="232" t="s">
        <v>1</v>
      </c>
      <c r="N226" s="233" t="s">
        <v>41</v>
      </c>
      <c r="O226" s="90"/>
      <c r="P226" s="234">
        <f>O226*H226</f>
        <v>0</v>
      </c>
      <c r="Q226" s="234">
        <v>0</v>
      </c>
      <c r="R226" s="234">
        <f>Q226*H226</f>
        <v>0</v>
      </c>
      <c r="S226" s="234">
        <v>0</v>
      </c>
      <c r="T226" s="23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36" t="s">
        <v>208</v>
      </c>
      <c r="AT226" s="236" t="s">
        <v>146</v>
      </c>
      <c r="AU226" s="236" t="s">
        <v>87</v>
      </c>
      <c r="AY226" s="16" t="s">
        <v>144</v>
      </c>
      <c r="BE226" s="237">
        <f>IF(N226="základní",J226,0)</f>
        <v>0</v>
      </c>
      <c r="BF226" s="237">
        <f>IF(N226="snížená",J226,0)</f>
        <v>0</v>
      </c>
      <c r="BG226" s="237">
        <f>IF(N226="zákl. přenesená",J226,0)</f>
        <v>0</v>
      </c>
      <c r="BH226" s="237">
        <f>IF(N226="sníž. přenesená",J226,0)</f>
        <v>0</v>
      </c>
      <c r="BI226" s="237">
        <f>IF(N226="nulová",J226,0)</f>
        <v>0</v>
      </c>
      <c r="BJ226" s="16" t="s">
        <v>87</v>
      </c>
      <c r="BK226" s="237">
        <f>ROUND(I226*H226,2)</f>
        <v>0</v>
      </c>
      <c r="BL226" s="16" t="s">
        <v>208</v>
      </c>
      <c r="BM226" s="236" t="s">
        <v>746</v>
      </c>
    </row>
    <row r="227" s="2" customFormat="1" ht="24.15" customHeight="1">
      <c r="A227" s="37"/>
      <c r="B227" s="38"/>
      <c r="C227" s="225" t="s">
        <v>747</v>
      </c>
      <c r="D227" s="225" t="s">
        <v>146</v>
      </c>
      <c r="E227" s="226" t="s">
        <v>748</v>
      </c>
      <c r="F227" s="227" t="s">
        <v>749</v>
      </c>
      <c r="G227" s="228" t="s">
        <v>476</v>
      </c>
      <c r="H227" s="229">
        <v>82</v>
      </c>
      <c r="I227" s="230"/>
      <c r="J227" s="231">
        <f>ROUND(I227*H227,2)</f>
        <v>0</v>
      </c>
      <c r="K227" s="227" t="s">
        <v>150</v>
      </c>
      <c r="L227" s="43"/>
      <c r="M227" s="232" t="s">
        <v>1</v>
      </c>
      <c r="N227" s="233" t="s">
        <v>41</v>
      </c>
      <c r="O227" s="90"/>
      <c r="P227" s="234">
        <f>O227*H227</f>
        <v>0</v>
      </c>
      <c r="Q227" s="234">
        <v>0.00018972349999999999</v>
      </c>
      <c r="R227" s="234">
        <f>Q227*H227</f>
        <v>0.015557326999999999</v>
      </c>
      <c r="S227" s="234">
        <v>0</v>
      </c>
      <c r="T227" s="235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6" t="s">
        <v>208</v>
      </c>
      <c r="AT227" s="236" t="s">
        <v>146</v>
      </c>
      <c r="AU227" s="236" t="s">
        <v>87</v>
      </c>
      <c r="AY227" s="16" t="s">
        <v>144</v>
      </c>
      <c r="BE227" s="237">
        <f>IF(N227="základní",J227,0)</f>
        <v>0</v>
      </c>
      <c r="BF227" s="237">
        <f>IF(N227="snížená",J227,0)</f>
        <v>0</v>
      </c>
      <c r="BG227" s="237">
        <f>IF(N227="zákl. přenesená",J227,0)</f>
        <v>0</v>
      </c>
      <c r="BH227" s="237">
        <f>IF(N227="sníž. přenesená",J227,0)</f>
        <v>0</v>
      </c>
      <c r="BI227" s="237">
        <f>IF(N227="nulová",J227,0)</f>
        <v>0</v>
      </c>
      <c r="BJ227" s="16" t="s">
        <v>87</v>
      </c>
      <c r="BK227" s="237">
        <f>ROUND(I227*H227,2)</f>
        <v>0</v>
      </c>
      <c r="BL227" s="16" t="s">
        <v>208</v>
      </c>
      <c r="BM227" s="236" t="s">
        <v>750</v>
      </c>
    </row>
    <row r="228" s="2" customFormat="1" ht="24.15" customHeight="1">
      <c r="A228" s="37"/>
      <c r="B228" s="38"/>
      <c r="C228" s="225" t="s">
        <v>751</v>
      </c>
      <c r="D228" s="225" t="s">
        <v>146</v>
      </c>
      <c r="E228" s="226" t="s">
        <v>752</v>
      </c>
      <c r="F228" s="227" t="s">
        <v>753</v>
      </c>
      <c r="G228" s="228" t="s">
        <v>476</v>
      </c>
      <c r="H228" s="229">
        <v>690</v>
      </c>
      <c r="I228" s="230"/>
      <c r="J228" s="231">
        <f>ROUND(I228*H228,2)</f>
        <v>0</v>
      </c>
      <c r="K228" s="227" t="s">
        <v>150</v>
      </c>
      <c r="L228" s="43"/>
      <c r="M228" s="232" t="s">
        <v>1</v>
      </c>
      <c r="N228" s="233" t="s">
        <v>41</v>
      </c>
      <c r="O228" s="90"/>
      <c r="P228" s="234">
        <f>O228*H228</f>
        <v>0</v>
      </c>
      <c r="Q228" s="234">
        <v>1.8816499999999998E-05</v>
      </c>
      <c r="R228" s="234">
        <f>Q228*H228</f>
        <v>0.012983384999999998</v>
      </c>
      <c r="S228" s="234">
        <v>0</v>
      </c>
      <c r="T228" s="23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6" t="s">
        <v>208</v>
      </c>
      <c r="AT228" s="236" t="s">
        <v>146</v>
      </c>
      <c r="AU228" s="236" t="s">
        <v>87</v>
      </c>
      <c r="AY228" s="16" t="s">
        <v>144</v>
      </c>
      <c r="BE228" s="237">
        <f>IF(N228="základní",J228,0)</f>
        <v>0</v>
      </c>
      <c r="BF228" s="237">
        <f>IF(N228="snížená",J228,0)</f>
        <v>0</v>
      </c>
      <c r="BG228" s="237">
        <f>IF(N228="zákl. přenesená",J228,0)</f>
        <v>0</v>
      </c>
      <c r="BH228" s="237">
        <f>IF(N228="sníž. přenesená",J228,0)</f>
        <v>0</v>
      </c>
      <c r="BI228" s="237">
        <f>IF(N228="nulová",J228,0)</f>
        <v>0</v>
      </c>
      <c r="BJ228" s="16" t="s">
        <v>87</v>
      </c>
      <c r="BK228" s="237">
        <f>ROUND(I228*H228,2)</f>
        <v>0</v>
      </c>
      <c r="BL228" s="16" t="s">
        <v>208</v>
      </c>
      <c r="BM228" s="236" t="s">
        <v>754</v>
      </c>
    </row>
    <row r="229" s="2" customFormat="1" ht="21.75" customHeight="1">
      <c r="A229" s="37"/>
      <c r="B229" s="38"/>
      <c r="C229" s="225" t="s">
        <v>755</v>
      </c>
      <c r="D229" s="225" t="s">
        <v>146</v>
      </c>
      <c r="E229" s="226" t="s">
        <v>756</v>
      </c>
      <c r="F229" s="227" t="s">
        <v>757</v>
      </c>
      <c r="G229" s="228" t="s">
        <v>476</v>
      </c>
      <c r="H229" s="229">
        <v>772</v>
      </c>
      <c r="I229" s="230"/>
      <c r="J229" s="231">
        <f>ROUND(I229*H229,2)</f>
        <v>0</v>
      </c>
      <c r="K229" s="227" t="s">
        <v>150</v>
      </c>
      <c r="L229" s="43"/>
      <c r="M229" s="232" t="s">
        <v>1</v>
      </c>
      <c r="N229" s="233" t="s">
        <v>41</v>
      </c>
      <c r="O229" s="90"/>
      <c r="P229" s="234">
        <f>O229*H229</f>
        <v>0</v>
      </c>
      <c r="Q229" s="234">
        <v>1.0000000000000001E-05</v>
      </c>
      <c r="R229" s="234">
        <f>Q229*H229</f>
        <v>0.0077200000000000003</v>
      </c>
      <c r="S229" s="234">
        <v>0</v>
      </c>
      <c r="T229" s="235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6" t="s">
        <v>208</v>
      </c>
      <c r="AT229" s="236" t="s">
        <v>146</v>
      </c>
      <c r="AU229" s="236" t="s">
        <v>87</v>
      </c>
      <c r="AY229" s="16" t="s">
        <v>144</v>
      </c>
      <c r="BE229" s="237">
        <f>IF(N229="základní",J229,0)</f>
        <v>0</v>
      </c>
      <c r="BF229" s="237">
        <f>IF(N229="snížená",J229,0)</f>
        <v>0</v>
      </c>
      <c r="BG229" s="237">
        <f>IF(N229="zákl. přenesená",J229,0)</f>
        <v>0</v>
      </c>
      <c r="BH229" s="237">
        <f>IF(N229="sníž. přenesená",J229,0)</f>
        <v>0</v>
      </c>
      <c r="BI229" s="237">
        <f>IF(N229="nulová",J229,0)</f>
        <v>0</v>
      </c>
      <c r="BJ229" s="16" t="s">
        <v>87</v>
      </c>
      <c r="BK229" s="237">
        <f>ROUND(I229*H229,2)</f>
        <v>0</v>
      </c>
      <c r="BL229" s="16" t="s">
        <v>208</v>
      </c>
      <c r="BM229" s="236" t="s">
        <v>758</v>
      </c>
    </row>
    <row r="230" s="2" customFormat="1" ht="37.8" customHeight="1">
      <c r="A230" s="37"/>
      <c r="B230" s="38"/>
      <c r="C230" s="225" t="s">
        <v>759</v>
      </c>
      <c r="D230" s="225" t="s">
        <v>146</v>
      </c>
      <c r="E230" s="226" t="s">
        <v>760</v>
      </c>
      <c r="F230" s="227" t="s">
        <v>761</v>
      </c>
      <c r="G230" s="228" t="s">
        <v>476</v>
      </c>
      <c r="H230" s="229">
        <v>240</v>
      </c>
      <c r="I230" s="230"/>
      <c r="J230" s="231">
        <f>ROUND(I230*H230,2)</f>
        <v>0</v>
      </c>
      <c r="K230" s="227" t="s">
        <v>150</v>
      </c>
      <c r="L230" s="43"/>
      <c r="M230" s="232" t="s">
        <v>1</v>
      </c>
      <c r="N230" s="233" t="s">
        <v>41</v>
      </c>
      <c r="O230" s="90"/>
      <c r="P230" s="234">
        <f>O230*H230</f>
        <v>0</v>
      </c>
      <c r="Q230" s="234">
        <v>3.642E-05</v>
      </c>
      <c r="R230" s="234">
        <f>Q230*H230</f>
        <v>0.0087408</v>
      </c>
      <c r="S230" s="234">
        <v>0</v>
      </c>
      <c r="T230" s="23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6" t="s">
        <v>208</v>
      </c>
      <c r="AT230" s="236" t="s">
        <v>146</v>
      </c>
      <c r="AU230" s="236" t="s">
        <v>87</v>
      </c>
      <c r="AY230" s="16" t="s">
        <v>144</v>
      </c>
      <c r="BE230" s="237">
        <f>IF(N230="základní",J230,0)</f>
        <v>0</v>
      </c>
      <c r="BF230" s="237">
        <f>IF(N230="snížená",J230,0)</f>
        <v>0</v>
      </c>
      <c r="BG230" s="237">
        <f>IF(N230="zákl. přenesená",J230,0)</f>
        <v>0</v>
      </c>
      <c r="BH230" s="237">
        <f>IF(N230="sníž. přenesená",J230,0)</f>
        <v>0</v>
      </c>
      <c r="BI230" s="237">
        <f>IF(N230="nulová",J230,0)</f>
        <v>0</v>
      </c>
      <c r="BJ230" s="16" t="s">
        <v>87</v>
      </c>
      <c r="BK230" s="237">
        <f>ROUND(I230*H230,2)</f>
        <v>0</v>
      </c>
      <c r="BL230" s="16" t="s">
        <v>208</v>
      </c>
      <c r="BM230" s="236" t="s">
        <v>762</v>
      </c>
    </row>
    <row r="231" s="13" customFormat="1">
      <c r="A231" s="13"/>
      <c r="B231" s="238"/>
      <c r="C231" s="239"/>
      <c r="D231" s="240" t="s">
        <v>152</v>
      </c>
      <c r="E231" s="241" t="s">
        <v>1</v>
      </c>
      <c r="F231" s="242" t="s">
        <v>763</v>
      </c>
      <c r="G231" s="239"/>
      <c r="H231" s="243">
        <v>240</v>
      </c>
      <c r="I231" s="244"/>
      <c r="J231" s="239"/>
      <c r="K231" s="239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152</v>
      </c>
      <c r="AU231" s="249" t="s">
        <v>87</v>
      </c>
      <c r="AV231" s="13" t="s">
        <v>87</v>
      </c>
      <c r="AW231" s="13" t="s">
        <v>31</v>
      </c>
      <c r="AX231" s="13" t="s">
        <v>75</v>
      </c>
      <c r="AY231" s="249" t="s">
        <v>144</v>
      </c>
    </row>
    <row r="232" s="14" customFormat="1">
      <c r="A232" s="14"/>
      <c r="B232" s="250"/>
      <c r="C232" s="251"/>
      <c r="D232" s="240" t="s">
        <v>152</v>
      </c>
      <c r="E232" s="252" t="s">
        <v>1</v>
      </c>
      <c r="F232" s="253" t="s">
        <v>154</v>
      </c>
      <c r="G232" s="251"/>
      <c r="H232" s="254">
        <v>240</v>
      </c>
      <c r="I232" s="255"/>
      <c r="J232" s="251"/>
      <c r="K232" s="251"/>
      <c r="L232" s="256"/>
      <c r="M232" s="257"/>
      <c r="N232" s="258"/>
      <c r="O232" s="258"/>
      <c r="P232" s="258"/>
      <c r="Q232" s="258"/>
      <c r="R232" s="258"/>
      <c r="S232" s="258"/>
      <c r="T232" s="25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0" t="s">
        <v>152</v>
      </c>
      <c r="AU232" s="260" t="s">
        <v>87</v>
      </c>
      <c r="AV232" s="14" t="s">
        <v>94</v>
      </c>
      <c r="AW232" s="14" t="s">
        <v>31</v>
      </c>
      <c r="AX232" s="14" t="s">
        <v>82</v>
      </c>
      <c r="AY232" s="260" t="s">
        <v>144</v>
      </c>
    </row>
    <row r="233" s="2" customFormat="1" ht="37.8" customHeight="1">
      <c r="A233" s="37"/>
      <c r="B233" s="38"/>
      <c r="C233" s="225" t="s">
        <v>764</v>
      </c>
      <c r="D233" s="225" t="s">
        <v>146</v>
      </c>
      <c r="E233" s="226" t="s">
        <v>765</v>
      </c>
      <c r="F233" s="227" t="s">
        <v>766</v>
      </c>
      <c r="G233" s="228" t="s">
        <v>476</v>
      </c>
      <c r="H233" s="229">
        <v>355</v>
      </c>
      <c r="I233" s="230"/>
      <c r="J233" s="231">
        <f>ROUND(I233*H233,2)</f>
        <v>0</v>
      </c>
      <c r="K233" s="227" t="s">
        <v>150</v>
      </c>
      <c r="L233" s="43"/>
      <c r="M233" s="232" t="s">
        <v>1</v>
      </c>
      <c r="N233" s="233" t="s">
        <v>41</v>
      </c>
      <c r="O233" s="90"/>
      <c r="P233" s="234">
        <f>O233*H233</f>
        <v>0</v>
      </c>
      <c r="Q233" s="234">
        <v>7.7600000000000002E-05</v>
      </c>
      <c r="R233" s="234">
        <f>Q233*H233</f>
        <v>0.027548</v>
      </c>
      <c r="S233" s="234">
        <v>0</v>
      </c>
      <c r="T233" s="235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6" t="s">
        <v>208</v>
      </c>
      <c r="AT233" s="236" t="s">
        <v>146</v>
      </c>
      <c r="AU233" s="236" t="s">
        <v>87</v>
      </c>
      <c r="AY233" s="16" t="s">
        <v>144</v>
      </c>
      <c r="BE233" s="237">
        <f>IF(N233="základní",J233,0)</f>
        <v>0</v>
      </c>
      <c r="BF233" s="237">
        <f>IF(N233="snížená",J233,0)</f>
        <v>0</v>
      </c>
      <c r="BG233" s="237">
        <f>IF(N233="zákl. přenesená",J233,0)</f>
        <v>0</v>
      </c>
      <c r="BH233" s="237">
        <f>IF(N233="sníž. přenesená",J233,0)</f>
        <v>0</v>
      </c>
      <c r="BI233" s="237">
        <f>IF(N233="nulová",J233,0)</f>
        <v>0</v>
      </c>
      <c r="BJ233" s="16" t="s">
        <v>87</v>
      </c>
      <c r="BK233" s="237">
        <f>ROUND(I233*H233,2)</f>
        <v>0</v>
      </c>
      <c r="BL233" s="16" t="s">
        <v>208</v>
      </c>
      <c r="BM233" s="236" t="s">
        <v>767</v>
      </c>
    </row>
    <row r="234" s="13" customFormat="1">
      <c r="A234" s="13"/>
      <c r="B234" s="238"/>
      <c r="C234" s="239"/>
      <c r="D234" s="240" t="s">
        <v>152</v>
      </c>
      <c r="E234" s="241" t="s">
        <v>1</v>
      </c>
      <c r="F234" s="242" t="s">
        <v>768</v>
      </c>
      <c r="G234" s="239"/>
      <c r="H234" s="243">
        <v>85</v>
      </c>
      <c r="I234" s="244"/>
      <c r="J234" s="239"/>
      <c r="K234" s="239"/>
      <c r="L234" s="245"/>
      <c r="M234" s="246"/>
      <c r="N234" s="247"/>
      <c r="O234" s="247"/>
      <c r="P234" s="247"/>
      <c r="Q234" s="247"/>
      <c r="R234" s="247"/>
      <c r="S234" s="247"/>
      <c r="T234" s="24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9" t="s">
        <v>152</v>
      </c>
      <c r="AU234" s="249" t="s">
        <v>87</v>
      </c>
      <c r="AV234" s="13" t="s">
        <v>87</v>
      </c>
      <c r="AW234" s="13" t="s">
        <v>31</v>
      </c>
      <c r="AX234" s="13" t="s">
        <v>75</v>
      </c>
      <c r="AY234" s="249" t="s">
        <v>144</v>
      </c>
    </row>
    <row r="235" s="13" customFormat="1">
      <c r="A235" s="13"/>
      <c r="B235" s="238"/>
      <c r="C235" s="239"/>
      <c r="D235" s="240" t="s">
        <v>152</v>
      </c>
      <c r="E235" s="241" t="s">
        <v>1</v>
      </c>
      <c r="F235" s="242" t="s">
        <v>769</v>
      </c>
      <c r="G235" s="239"/>
      <c r="H235" s="243">
        <v>120</v>
      </c>
      <c r="I235" s="244"/>
      <c r="J235" s="239"/>
      <c r="K235" s="239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152</v>
      </c>
      <c r="AU235" s="249" t="s">
        <v>87</v>
      </c>
      <c r="AV235" s="13" t="s">
        <v>87</v>
      </c>
      <c r="AW235" s="13" t="s">
        <v>31</v>
      </c>
      <c r="AX235" s="13" t="s">
        <v>75</v>
      </c>
      <c r="AY235" s="249" t="s">
        <v>144</v>
      </c>
    </row>
    <row r="236" s="13" customFormat="1">
      <c r="A236" s="13"/>
      <c r="B236" s="238"/>
      <c r="C236" s="239"/>
      <c r="D236" s="240" t="s">
        <v>152</v>
      </c>
      <c r="E236" s="241" t="s">
        <v>1</v>
      </c>
      <c r="F236" s="242" t="s">
        <v>770</v>
      </c>
      <c r="G236" s="239"/>
      <c r="H236" s="243">
        <v>150</v>
      </c>
      <c r="I236" s="244"/>
      <c r="J236" s="239"/>
      <c r="K236" s="239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152</v>
      </c>
      <c r="AU236" s="249" t="s">
        <v>87</v>
      </c>
      <c r="AV236" s="13" t="s">
        <v>87</v>
      </c>
      <c r="AW236" s="13" t="s">
        <v>31</v>
      </c>
      <c r="AX236" s="13" t="s">
        <v>75</v>
      </c>
      <c r="AY236" s="249" t="s">
        <v>144</v>
      </c>
    </row>
    <row r="237" s="14" customFormat="1">
      <c r="A237" s="14"/>
      <c r="B237" s="250"/>
      <c r="C237" s="251"/>
      <c r="D237" s="240" t="s">
        <v>152</v>
      </c>
      <c r="E237" s="252" t="s">
        <v>1</v>
      </c>
      <c r="F237" s="253" t="s">
        <v>154</v>
      </c>
      <c r="G237" s="251"/>
      <c r="H237" s="254">
        <v>355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152</v>
      </c>
      <c r="AU237" s="260" t="s">
        <v>87</v>
      </c>
      <c r="AV237" s="14" t="s">
        <v>94</v>
      </c>
      <c r="AW237" s="14" t="s">
        <v>31</v>
      </c>
      <c r="AX237" s="14" t="s">
        <v>82</v>
      </c>
      <c r="AY237" s="260" t="s">
        <v>144</v>
      </c>
    </row>
    <row r="238" s="2" customFormat="1" ht="37.8" customHeight="1">
      <c r="A238" s="37"/>
      <c r="B238" s="38"/>
      <c r="C238" s="225" t="s">
        <v>771</v>
      </c>
      <c r="D238" s="225" t="s">
        <v>146</v>
      </c>
      <c r="E238" s="226" t="s">
        <v>772</v>
      </c>
      <c r="F238" s="227" t="s">
        <v>773</v>
      </c>
      <c r="G238" s="228" t="s">
        <v>476</v>
      </c>
      <c r="H238" s="229">
        <v>80</v>
      </c>
      <c r="I238" s="230"/>
      <c r="J238" s="231">
        <f>ROUND(I238*H238,2)</f>
        <v>0</v>
      </c>
      <c r="K238" s="227" t="s">
        <v>150</v>
      </c>
      <c r="L238" s="43"/>
      <c r="M238" s="232" t="s">
        <v>1</v>
      </c>
      <c r="N238" s="233" t="s">
        <v>41</v>
      </c>
      <c r="O238" s="90"/>
      <c r="P238" s="234">
        <f>O238*H238</f>
        <v>0</v>
      </c>
      <c r="Q238" s="234">
        <v>0.00010839</v>
      </c>
      <c r="R238" s="234">
        <f>Q238*H238</f>
        <v>0.0086712000000000004</v>
      </c>
      <c r="S238" s="234">
        <v>0</v>
      </c>
      <c r="T238" s="235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6" t="s">
        <v>208</v>
      </c>
      <c r="AT238" s="236" t="s">
        <v>146</v>
      </c>
      <c r="AU238" s="236" t="s">
        <v>87</v>
      </c>
      <c r="AY238" s="16" t="s">
        <v>144</v>
      </c>
      <c r="BE238" s="237">
        <f>IF(N238="základní",J238,0)</f>
        <v>0</v>
      </c>
      <c r="BF238" s="237">
        <f>IF(N238="snížená",J238,0)</f>
        <v>0</v>
      </c>
      <c r="BG238" s="237">
        <f>IF(N238="zákl. přenesená",J238,0)</f>
        <v>0</v>
      </c>
      <c r="BH238" s="237">
        <f>IF(N238="sníž. přenesená",J238,0)</f>
        <v>0</v>
      </c>
      <c r="BI238" s="237">
        <f>IF(N238="nulová",J238,0)</f>
        <v>0</v>
      </c>
      <c r="BJ238" s="16" t="s">
        <v>87</v>
      </c>
      <c r="BK238" s="237">
        <f>ROUND(I238*H238,2)</f>
        <v>0</v>
      </c>
      <c r="BL238" s="16" t="s">
        <v>208</v>
      </c>
      <c r="BM238" s="236" t="s">
        <v>774</v>
      </c>
    </row>
    <row r="239" s="13" customFormat="1">
      <c r="A239" s="13"/>
      <c r="B239" s="238"/>
      <c r="C239" s="239"/>
      <c r="D239" s="240" t="s">
        <v>152</v>
      </c>
      <c r="E239" s="241" t="s">
        <v>1</v>
      </c>
      <c r="F239" s="242" t="s">
        <v>775</v>
      </c>
      <c r="G239" s="239"/>
      <c r="H239" s="243">
        <v>25</v>
      </c>
      <c r="I239" s="244"/>
      <c r="J239" s="239"/>
      <c r="K239" s="239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152</v>
      </c>
      <c r="AU239" s="249" t="s">
        <v>87</v>
      </c>
      <c r="AV239" s="13" t="s">
        <v>87</v>
      </c>
      <c r="AW239" s="13" t="s">
        <v>31</v>
      </c>
      <c r="AX239" s="13" t="s">
        <v>75</v>
      </c>
      <c r="AY239" s="249" t="s">
        <v>144</v>
      </c>
    </row>
    <row r="240" s="13" customFormat="1">
      <c r="A240" s="13"/>
      <c r="B240" s="238"/>
      <c r="C240" s="239"/>
      <c r="D240" s="240" t="s">
        <v>152</v>
      </c>
      <c r="E240" s="241" t="s">
        <v>1</v>
      </c>
      <c r="F240" s="242" t="s">
        <v>776</v>
      </c>
      <c r="G240" s="239"/>
      <c r="H240" s="243">
        <v>55</v>
      </c>
      <c r="I240" s="244"/>
      <c r="J240" s="239"/>
      <c r="K240" s="239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152</v>
      </c>
      <c r="AU240" s="249" t="s">
        <v>87</v>
      </c>
      <c r="AV240" s="13" t="s">
        <v>87</v>
      </c>
      <c r="AW240" s="13" t="s">
        <v>31</v>
      </c>
      <c r="AX240" s="13" t="s">
        <v>75</v>
      </c>
      <c r="AY240" s="249" t="s">
        <v>144</v>
      </c>
    </row>
    <row r="241" s="14" customFormat="1">
      <c r="A241" s="14"/>
      <c r="B241" s="250"/>
      <c r="C241" s="251"/>
      <c r="D241" s="240" t="s">
        <v>152</v>
      </c>
      <c r="E241" s="252" t="s">
        <v>1</v>
      </c>
      <c r="F241" s="253" t="s">
        <v>154</v>
      </c>
      <c r="G241" s="251"/>
      <c r="H241" s="254">
        <v>80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152</v>
      </c>
      <c r="AU241" s="260" t="s">
        <v>87</v>
      </c>
      <c r="AV241" s="14" t="s">
        <v>94</v>
      </c>
      <c r="AW241" s="14" t="s">
        <v>31</v>
      </c>
      <c r="AX241" s="14" t="s">
        <v>82</v>
      </c>
      <c r="AY241" s="260" t="s">
        <v>144</v>
      </c>
    </row>
    <row r="242" s="2" customFormat="1" ht="37.8" customHeight="1">
      <c r="A242" s="37"/>
      <c r="B242" s="38"/>
      <c r="C242" s="225" t="s">
        <v>777</v>
      </c>
      <c r="D242" s="225" t="s">
        <v>146</v>
      </c>
      <c r="E242" s="226" t="s">
        <v>778</v>
      </c>
      <c r="F242" s="227" t="s">
        <v>779</v>
      </c>
      <c r="G242" s="228" t="s">
        <v>476</v>
      </c>
      <c r="H242" s="229">
        <v>109</v>
      </c>
      <c r="I242" s="230"/>
      <c r="J242" s="231">
        <f>ROUND(I242*H242,2)</f>
        <v>0</v>
      </c>
      <c r="K242" s="227" t="s">
        <v>150</v>
      </c>
      <c r="L242" s="43"/>
      <c r="M242" s="232" t="s">
        <v>1</v>
      </c>
      <c r="N242" s="233" t="s">
        <v>41</v>
      </c>
      <c r="O242" s="90"/>
      <c r="P242" s="234">
        <f>O242*H242</f>
        <v>0</v>
      </c>
      <c r="Q242" s="234">
        <v>0.00010484000000000001</v>
      </c>
      <c r="R242" s="234">
        <f>Q242*H242</f>
        <v>0.01142756</v>
      </c>
      <c r="S242" s="234">
        <v>0</v>
      </c>
      <c r="T242" s="235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6" t="s">
        <v>208</v>
      </c>
      <c r="AT242" s="236" t="s">
        <v>146</v>
      </c>
      <c r="AU242" s="236" t="s">
        <v>87</v>
      </c>
      <c r="AY242" s="16" t="s">
        <v>144</v>
      </c>
      <c r="BE242" s="237">
        <f>IF(N242="základní",J242,0)</f>
        <v>0</v>
      </c>
      <c r="BF242" s="237">
        <f>IF(N242="snížená",J242,0)</f>
        <v>0</v>
      </c>
      <c r="BG242" s="237">
        <f>IF(N242="zákl. přenesená",J242,0)</f>
        <v>0</v>
      </c>
      <c r="BH242" s="237">
        <f>IF(N242="sníž. přenesená",J242,0)</f>
        <v>0</v>
      </c>
      <c r="BI242" s="237">
        <f>IF(N242="nulová",J242,0)</f>
        <v>0</v>
      </c>
      <c r="BJ242" s="16" t="s">
        <v>87</v>
      </c>
      <c r="BK242" s="237">
        <f>ROUND(I242*H242,2)</f>
        <v>0</v>
      </c>
      <c r="BL242" s="16" t="s">
        <v>208</v>
      </c>
      <c r="BM242" s="236" t="s">
        <v>780</v>
      </c>
    </row>
    <row r="243" s="13" customFormat="1">
      <c r="A243" s="13"/>
      <c r="B243" s="238"/>
      <c r="C243" s="239"/>
      <c r="D243" s="240" t="s">
        <v>152</v>
      </c>
      <c r="E243" s="241" t="s">
        <v>1</v>
      </c>
      <c r="F243" s="242" t="s">
        <v>781</v>
      </c>
      <c r="G243" s="239"/>
      <c r="H243" s="243">
        <v>9</v>
      </c>
      <c r="I243" s="244"/>
      <c r="J243" s="239"/>
      <c r="K243" s="239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152</v>
      </c>
      <c r="AU243" s="249" t="s">
        <v>87</v>
      </c>
      <c r="AV243" s="13" t="s">
        <v>87</v>
      </c>
      <c r="AW243" s="13" t="s">
        <v>31</v>
      </c>
      <c r="AX243" s="13" t="s">
        <v>75</v>
      </c>
      <c r="AY243" s="249" t="s">
        <v>144</v>
      </c>
    </row>
    <row r="244" s="13" customFormat="1">
      <c r="A244" s="13"/>
      <c r="B244" s="238"/>
      <c r="C244" s="239"/>
      <c r="D244" s="240" t="s">
        <v>152</v>
      </c>
      <c r="E244" s="241" t="s">
        <v>1</v>
      </c>
      <c r="F244" s="242" t="s">
        <v>782</v>
      </c>
      <c r="G244" s="239"/>
      <c r="H244" s="243">
        <v>12</v>
      </c>
      <c r="I244" s="244"/>
      <c r="J244" s="239"/>
      <c r="K244" s="239"/>
      <c r="L244" s="245"/>
      <c r="M244" s="246"/>
      <c r="N244" s="247"/>
      <c r="O244" s="247"/>
      <c r="P244" s="247"/>
      <c r="Q244" s="247"/>
      <c r="R244" s="247"/>
      <c r="S244" s="247"/>
      <c r="T244" s="24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9" t="s">
        <v>152</v>
      </c>
      <c r="AU244" s="249" t="s">
        <v>87</v>
      </c>
      <c r="AV244" s="13" t="s">
        <v>87</v>
      </c>
      <c r="AW244" s="13" t="s">
        <v>31</v>
      </c>
      <c r="AX244" s="13" t="s">
        <v>75</v>
      </c>
      <c r="AY244" s="249" t="s">
        <v>144</v>
      </c>
    </row>
    <row r="245" s="13" customFormat="1">
      <c r="A245" s="13"/>
      <c r="B245" s="238"/>
      <c r="C245" s="239"/>
      <c r="D245" s="240" t="s">
        <v>152</v>
      </c>
      <c r="E245" s="241" t="s">
        <v>1</v>
      </c>
      <c r="F245" s="242" t="s">
        <v>783</v>
      </c>
      <c r="G245" s="239"/>
      <c r="H245" s="243">
        <v>88</v>
      </c>
      <c r="I245" s="244"/>
      <c r="J245" s="239"/>
      <c r="K245" s="239"/>
      <c r="L245" s="245"/>
      <c r="M245" s="246"/>
      <c r="N245" s="247"/>
      <c r="O245" s="247"/>
      <c r="P245" s="247"/>
      <c r="Q245" s="247"/>
      <c r="R245" s="247"/>
      <c r="S245" s="247"/>
      <c r="T245" s="24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9" t="s">
        <v>152</v>
      </c>
      <c r="AU245" s="249" t="s">
        <v>87</v>
      </c>
      <c r="AV245" s="13" t="s">
        <v>87</v>
      </c>
      <c r="AW245" s="13" t="s">
        <v>31</v>
      </c>
      <c r="AX245" s="13" t="s">
        <v>75</v>
      </c>
      <c r="AY245" s="249" t="s">
        <v>144</v>
      </c>
    </row>
    <row r="246" s="14" customFormat="1">
      <c r="A246" s="14"/>
      <c r="B246" s="250"/>
      <c r="C246" s="251"/>
      <c r="D246" s="240" t="s">
        <v>152</v>
      </c>
      <c r="E246" s="252" t="s">
        <v>1</v>
      </c>
      <c r="F246" s="253" t="s">
        <v>154</v>
      </c>
      <c r="G246" s="251"/>
      <c r="H246" s="254">
        <v>109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0" t="s">
        <v>152</v>
      </c>
      <c r="AU246" s="260" t="s">
        <v>87</v>
      </c>
      <c r="AV246" s="14" t="s">
        <v>94</v>
      </c>
      <c r="AW246" s="14" t="s">
        <v>31</v>
      </c>
      <c r="AX246" s="14" t="s">
        <v>82</v>
      </c>
      <c r="AY246" s="260" t="s">
        <v>144</v>
      </c>
    </row>
    <row r="247" s="2" customFormat="1" ht="37.8" customHeight="1">
      <c r="A247" s="37"/>
      <c r="B247" s="38"/>
      <c r="C247" s="225" t="s">
        <v>784</v>
      </c>
      <c r="D247" s="225" t="s">
        <v>146</v>
      </c>
      <c r="E247" s="226" t="s">
        <v>785</v>
      </c>
      <c r="F247" s="227" t="s">
        <v>786</v>
      </c>
      <c r="G247" s="228" t="s">
        <v>476</v>
      </c>
      <c r="H247" s="229">
        <v>36</v>
      </c>
      <c r="I247" s="230"/>
      <c r="J247" s="231">
        <f>ROUND(I247*H247,2)</f>
        <v>0</v>
      </c>
      <c r="K247" s="227" t="s">
        <v>150</v>
      </c>
      <c r="L247" s="43"/>
      <c r="M247" s="232" t="s">
        <v>1</v>
      </c>
      <c r="N247" s="233" t="s">
        <v>41</v>
      </c>
      <c r="O247" s="90"/>
      <c r="P247" s="234">
        <f>O247*H247</f>
        <v>0</v>
      </c>
      <c r="Q247" s="234">
        <v>0.00016000000000000001</v>
      </c>
      <c r="R247" s="234">
        <f>Q247*H247</f>
        <v>0.0057600000000000004</v>
      </c>
      <c r="S247" s="234">
        <v>0</v>
      </c>
      <c r="T247" s="235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6" t="s">
        <v>208</v>
      </c>
      <c r="AT247" s="236" t="s">
        <v>146</v>
      </c>
      <c r="AU247" s="236" t="s">
        <v>87</v>
      </c>
      <c r="AY247" s="16" t="s">
        <v>144</v>
      </c>
      <c r="BE247" s="237">
        <f>IF(N247="základní",J247,0)</f>
        <v>0</v>
      </c>
      <c r="BF247" s="237">
        <f>IF(N247="snížená",J247,0)</f>
        <v>0</v>
      </c>
      <c r="BG247" s="237">
        <f>IF(N247="zákl. přenesená",J247,0)</f>
        <v>0</v>
      </c>
      <c r="BH247" s="237">
        <f>IF(N247="sníž. přenesená",J247,0)</f>
        <v>0</v>
      </c>
      <c r="BI247" s="237">
        <f>IF(N247="nulová",J247,0)</f>
        <v>0</v>
      </c>
      <c r="BJ247" s="16" t="s">
        <v>87</v>
      </c>
      <c r="BK247" s="237">
        <f>ROUND(I247*H247,2)</f>
        <v>0</v>
      </c>
      <c r="BL247" s="16" t="s">
        <v>208</v>
      </c>
      <c r="BM247" s="236" t="s">
        <v>787</v>
      </c>
    </row>
    <row r="248" s="13" customFormat="1">
      <c r="A248" s="13"/>
      <c r="B248" s="238"/>
      <c r="C248" s="239"/>
      <c r="D248" s="240" t="s">
        <v>152</v>
      </c>
      <c r="E248" s="241" t="s">
        <v>1</v>
      </c>
      <c r="F248" s="242" t="s">
        <v>788</v>
      </c>
      <c r="G248" s="239"/>
      <c r="H248" s="243">
        <v>36</v>
      </c>
      <c r="I248" s="244"/>
      <c r="J248" s="239"/>
      <c r="K248" s="239"/>
      <c r="L248" s="245"/>
      <c r="M248" s="246"/>
      <c r="N248" s="247"/>
      <c r="O248" s="247"/>
      <c r="P248" s="247"/>
      <c r="Q248" s="247"/>
      <c r="R248" s="247"/>
      <c r="S248" s="247"/>
      <c r="T248" s="24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9" t="s">
        <v>152</v>
      </c>
      <c r="AU248" s="249" t="s">
        <v>87</v>
      </c>
      <c r="AV248" s="13" t="s">
        <v>87</v>
      </c>
      <c r="AW248" s="13" t="s">
        <v>31</v>
      </c>
      <c r="AX248" s="13" t="s">
        <v>75</v>
      </c>
      <c r="AY248" s="249" t="s">
        <v>144</v>
      </c>
    </row>
    <row r="249" s="14" customFormat="1">
      <c r="A249" s="14"/>
      <c r="B249" s="250"/>
      <c r="C249" s="251"/>
      <c r="D249" s="240" t="s">
        <v>152</v>
      </c>
      <c r="E249" s="252" t="s">
        <v>1</v>
      </c>
      <c r="F249" s="253" t="s">
        <v>154</v>
      </c>
      <c r="G249" s="251"/>
      <c r="H249" s="254">
        <v>36</v>
      </c>
      <c r="I249" s="255"/>
      <c r="J249" s="251"/>
      <c r="K249" s="251"/>
      <c r="L249" s="256"/>
      <c r="M249" s="257"/>
      <c r="N249" s="258"/>
      <c r="O249" s="258"/>
      <c r="P249" s="258"/>
      <c r="Q249" s="258"/>
      <c r="R249" s="258"/>
      <c r="S249" s="258"/>
      <c r="T249" s="25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0" t="s">
        <v>152</v>
      </c>
      <c r="AU249" s="260" t="s">
        <v>87</v>
      </c>
      <c r="AV249" s="14" t="s">
        <v>94</v>
      </c>
      <c r="AW249" s="14" t="s">
        <v>31</v>
      </c>
      <c r="AX249" s="14" t="s">
        <v>82</v>
      </c>
      <c r="AY249" s="260" t="s">
        <v>144</v>
      </c>
    </row>
    <row r="250" s="2" customFormat="1" ht="24.15" customHeight="1">
      <c r="A250" s="37"/>
      <c r="B250" s="38"/>
      <c r="C250" s="225" t="s">
        <v>789</v>
      </c>
      <c r="D250" s="225" t="s">
        <v>146</v>
      </c>
      <c r="E250" s="226" t="s">
        <v>790</v>
      </c>
      <c r="F250" s="227" t="s">
        <v>791</v>
      </c>
      <c r="G250" s="228" t="s">
        <v>229</v>
      </c>
      <c r="H250" s="271"/>
      <c r="I250" s="230"/>
      <c r="J250" s="231">
        <f>ROUND(I250*H250,2)</f>
        <v>0</v>
      </c>
      <c r="K250" s="227" t="s">
        <v>150</v>
      </c>
      <c r="L250" s="43"/>
      <c r="M250" s="232" t="s">
        <v>1</v>
      </c>
      <c r="N250" s="233" t="s">
        <v>41</v>
      </c>
      <c r="O250" s="90"/>
      <c r="P250" s="234">
        <f>O250*H250</f>
        <v>0</v>
      </c>
      <c r="Q250" s="234">
        <v>0</v>
      </c>
      <c r="R250" s="234">
        <f>Q250*H250</f>
        <v>0</v>
      </c>
      <c r="S250" s="234">
        <v>0</v>
      </c>
      <c r="T250" s="23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36" t="s">
        <v>208</v>
      </c>
      <c r="AT250" s="236" t="s">
        <v>146</v>
      </c>
      <c r="AU250" s="236" t="s">
        <v>87</v>
      </c>
      <c r="AY250" s="16" t="s">
        <v>144</v>
      </c>
      <c r="BE250" s="237">
        <f>IF(N250="základní",J250,0)</f>
        <v>0</v>
      </c>
      <c r="BF250" s="237">
        <f>IF(N250="snížená",J250,0)</f>
        <v>0</v>
      </c>
      <c r="BG250" s="237">
        <f>IF(N250="zákl. přenesená",J250,0)</f>
        <v>0</v>
      </c>
      <c r="BH250" s="237">
        <f>IF(N250="sníž. přenesená",J250,0)</f>
        <v>0</v>
      </c>
      <c r="BI250" s="237">
        <f>IF(N250="nulová",J250,0)</f>
        <v>0</v>
      </c>
      <c r="BJ250" s="16" t="s">
        <v>87</v>
      </c>
      <c r="BK250" s="237">
        <f>ROUND(I250*H250,2)</f>
        <v>0</v>
      </c>
      <c r="BL250" s="16" t="s">
        <v>208</v>
      </c>
      <c r="BM250" s="236" t="s">
        <v>792</v>
      </c>
    </row>
    <row r="251" s="12" customFormat="1" ht="22.8" customHeight="1">
      <c r="A251" s="12"/>
      <c r="B251" s="209"/>
      <c r="C251" s="210"/>
      <c r="D251" s="211" t="s">
        <v>74</v>
      </c>
      <c r="E251" s="223" t="s">
        <v>793</v>
      </c>
      <c r="F251" s="223" t="s">
        <v>794</v>
      </c>
      <c r="G251" s="210"/>
      <c r="H251" s="210"/>
      <c r="I251" s="213"/>
      <c r="J251" s="224">
        <f>BK251</f>
        <v>0</v>
      </c>
      <c r="K251" s="210"/>
      <c r="L251" s="215"/>
      <c r="M251" s="216"/>
      <c r="N251" s="217"/>
      <c r="O251" s="217"/>
      <c r="P251" s="218">
        <f>SUM(P252:P256)</f>
        <v>0</v>
      </c>
      <c r="Q251" s="217"/>
      <c r="R251" s="218">
        <f>SUM(R252:R256)</f>
        <v>0.0042524861999999998</v>
      </c>
      <c r="S251" s="217"/>
      <c r="T251" s="219">
        <f>SUM(T252:T256)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0" t="s">
        <v>87</v>
      </c>
      <c r="AT251" s="221" t="s">
        <v>74</v>
      </c>
      <c r="AU251" s="221" t="s">
        <v>82</v>
      </c>
      <c r="AY251" s="220" t="s">
        <v>144</v>
      </c>
      <c r="BK251" s="222">
        <f>SUM(BK252:BK256)</f>
        <v>0</v>
      </c>
    </row>
    <row r="252" s="2" customFormat="1" ht="16.5" customHeight="1">
      <c r="A252" s="37"/>
      <c r="B252" s="38"/>
      <c r="C252" s="225" t="s">
        <v>795</v>
      </c>
      <c r="D252" s="225" t="s">
        <v>146</v>
      </c>
      <c r="E252" s="226" t="s">
        <v>796</v>
      </c>
      <c r="F252" s="227" t="s">
        <v>797</v>
      </c>
      <c r="G252" s="228" t="s">
        <v>219</v>
      </c>
      <c r="H252" s="229">
        <v>1</v>
      </c>
      <c r="I252" s="230"/>
      <c r="J252" s="231">
        <f>ROUND(I252*H252,2)</f>
        <v>0</v>
      </c>
      <c r="K252" s="227" t="s">
        <v>1</v>
      </c>
      <c r="L252" s="43"/>
      <c r="M252" s="232" t="s">
        <v>1</v>
      </c>
      <c r="N252" s="233" t="s">
        <v>41</v>
      </c>
      <c r="O252" s="90"/>
      <c r="P252" s="234">
        <f>O252*H252</f>
        <v>0</v>
      </c>
      <c r="Q252" s="234">
        <v>0.000208128</v>
      </c>
      <c r="R252" s="234">
        <f>Q252*H252</f>
        <v>0.000208128</v>
      </c>
      <c r="S252" s="234">
        <v>0</v>
      </c>
      <c r="T252" s="23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6" t="s">
        <v>208</v>
      </c>
      <c r="AT252" s="236" t="s">
        <v>146</v>
      </c>
      <c r="AU252" s="236" t="s">
        <v>87</v>
      </c>
      <c r="AY252" s="16" t="s">
        <v>144</v>
      </c>
      <c r="BE252" s="237">
        <f>IF(N252="základní",J252,0)</f>
        <v>0</v>
      </c>
      <c r="BF252" s="237">
        <f>IF(N252="snížená",J252,0)</f>
        <v>0</v>
      </c>
      <c r="BG252" s="237">
        <f>IF(N252="zákl. přenesená",J252,0)</f>
        <v>0</v>
      </c>
      <c r="BH252" s="237">
        <f>IF(N252="sníž. přenesená",J252,0)</f>
        <v>0</v>
      </c>
      <c r="BI252" s="237">
        <f>IF(N252="nulová",J252,0)</f>
        <v>0</v>
      </c>
      <c r="BJ252" s="16" t="s">
        <v>87</v>
      </c>
      <c r="BK252" s="237">
        <f>ROUND(I252*H252,2)</f>
        <v>0</v>
      </c>
      <c r="BL252" s="16" t="s">
        <v>208</v>
      </c>
      <c r="BM252" s="236" t="s">
        <v>798</v>
      </c>
    </row>
    <row r="253" s="2" customFormat="1" ht="37.8" customHeight="1">
      <c r="A253" s="37"/>
      <c r="B253" s="38"/>
      <c r="C253" s="225" t="s">
        <v>799</v>
      </c>
      <c r="D253" s="225" t="s">
        <v>146</v>
      </c>
      <c r="E253" s="226" t="s">
        <v>800</v>
      </c>
      <c r="F253" s="227" t="s">
        <v>801</v>
      </c>
      <c r="G253" s="228" t="s">
        <v>207</v>
      </c>
      <c r="H253" s="229">
        <v>1</v>
      </c>
      <c r="I253" s="230"/>
      <c r="J253" s="231">
        <f>ROUND(I253*H253,2)</f>
        <v>0</v>
      </c>
      <c r="K253" s="227" t="s">
        <v>1</v>
      </c>
      <c r="L253" s="43"/>
      <c r="M253" s="232" t="s">
        <v>1</v>
      </c>
      <c r="N253" s="233" t="s">
        <v>41</v>
      </c>
      <c r="O253" s="90"/>
      <c r="P253" s="234">
        <f>O253*H253</f>
        <v>0</v>
      </c>
      <c r="Q253" s="234">
        <v>0.0032843581999999999</v>
      </c>
      <c r="R253" s="234">
        <f>Q253*H253</f>
        <v>0.0032843581999999999</v>
      </c>
      <c r="S253" s="234">
        <v>0</v>
      </c>
      <c r="T253" s="235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6" t="s">
        <v>208</v>
      </c>
      <c r="AT253" s="236" t="s">
        <v>146</v>
      </c>
      <c r="AU253" s="236" t="s">
        <v>87</v>
      </c>
      <c r="AY253" s="16" t="s">
        <v>144</v>
      </c>
      <c r="BE253" s="237">
        <f>IF(N253="základní",J253,0)</f>
        <v>0</v>
      </c>
      <c r="BF253" s="237">
        <f>IF(N253="snížená",J253,0)</f>
        <v>0</v>
      </c>
      <c r="BG253" s="237">
        <f>IF(N253="zákl. přenesená",J253,0)</f>
        <v>0</v>
      </c>
      <c r="BH253" s="237">
        <f>IF(N253="sníž. přenesená",J253,0)</f>
        <v>0</v>
      </c>
      <c r="BI253" s="237">
        <f>IF(N253="nulová",J253,0)</f>
        <v>0</v>
      </c>
      <c r="BJ253" s="16" t="s">
        <v>87</v>
      </c>
      <c r="BK253" s="237">
        <f>ROUND(I253*H253,2)</f>
        <v>0</v>
      </c>
      <c r="BL253" s="16" t="s">
        <v>208</v>
      </c>
      <c r="BM253" s="236" t="s">
        <v>802</v>
      </c>
    </row>
    <row r="254" s="2" customFormat="1">
      <c r="A254" s="37"/>
      <c r="B254" s="38"/>
      <c r="C254" s="39"/>
      <c r="D254" s="240" t="s">
        <v>803</v>
      </c>
      <c r="E254" s="39"/>
      <c r="F254" s="280" t="s">
        <v>804</v>
      </c>
      <c r="G254" s="39"/>
      <c r="H254" s="39"/>
      <c r="I254" s="281"/>
      <c r="J254" s="39"/>
      <c r="K254" s="39"/>
      <c r="L254" s="43"/>
      <c r="M254" s="282"/>
      <c r="N254" s="283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803</v>
      </c>
      <c r="AU254" s="16" t="s">
        <v>87</v>
      </c>
    </row>
    <row r="255" s="2" customFormat="1" ht="16.5" customHeight="1">
      <c r="A255" s="37"/>
      <c r="B255" s="38"/>
      <c r="C255" s="225" t="s">
        <v>805</v>
      </c>
      <c r="D255" s="225" t="s">
        <v>146</v>
      </c>
      <c r="E255" s="226" t="s">
        <v>806</v>
      </c>
      <c r="F255" s="227" t="s">
        <v>807</v>
      </c>
      <c r="G255" s="228" t="s">
        <v>461</v>
      </c>
      <c r="H255" s="229">
        <v>1</v>
      </c>
      <c r="I255" s="230"/>
      <c r="J255" s="231">
        <f>ROUND(I255*H255,2)</f>
        <v>0</v>
      </c>
      <c r="K255" s="227" t="s">
        <v>150</v>
      </c>
      <c r="L255" s="43"/>
      <c r="M255" s="232" t="s">
        <v>1</v>
      </c>
      <c r="N255" s="233" t="s">
        <v>41</v>
      </c>
      <c r="O255" s="90"/>
      <c r="P255" s="234">
        <f>O255*H255</f>
        <v>0</v>
      </c>
      <c r="Q255" s="234">
        <v>0.00076000000000000004</v>
      </c>
      <c r="R255" s="234">
        <f>Q255*H255</f>
        <v>0.00076000000000000004</v>
      </c>
      <c r="S255" s="234">
        <v>0</v>
      </c>
      <c r="T255" s="235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6" t="s">
        <v>208</v>
      </c>
      <c r="AT255" s="236" t="s">
        <v>146</v>
      </c>
      <c r="AU255" s="236" t="s">
        <v>87</v>
      </c>
      <c r="AY255" s="16" t="s">
        <v>144</v>
      </c>
      <c r="BE255" s="237">
        <f>IF(N255="základní",J255,0)</f>
        <v>0</v>
      </c>
      <c r="BF255" s="237">
        <f>IF(N255="snížená",J255,0)</f>
        <v>0</v>
      </c>
      <c r="BG255" s="237">
        <f>IF(N255="zákl. přenesená",J255,0)</f>
        <v>0</v>
      </c>
      <c r="BH255" s="237">
        <f>IF(N255="sníž. přenesená",J255,0)</f>
        <v>0</v>
      </c>
      <c r="BI255" s="237">
        <f>IF(N255="nulová",J255,0)</f>
        <v>0</v>
      </c>
      <c r="BJ255" s="16" t="s">
        <v>87</v>
      </c>
      <c r="BK255" s="237">
        <f>ROUND(I255*H255,2)</f>
        <v>0</v>
      </c>
      <c r="BL255" s="16" t="s">
        <v>208</v>
      </c>
      <c r="BM255" s="236" t="s">
        <v>808</v>
      </c>
    </row>
    <row r="256" s="2" customFormat="1" ht="24.15" customHeight="1">
      <c r="A256" s="37"/>
      <c r="B256" s="38"/>
      <c r="C256" s="225" t="s">
        <v>809</v>
      </c>
      <c r="D256" s="225" t="s">
        <v>146</v>
      </c>
      <c r="E256" s="226" t="s">
        <v>810</v>
      </c>
      <c r="F256" s="227" t="s">
        <v>811</v>
      </c>
      <c r="G256" s="228" t="s">
        <v>229</v>
      </c>
      <c r="H256" s="271"/>
      <c r="I256" s="230"/>
      <c r="J256" s="231">
        <f>ROUND(I256*H256,2)</f>
        <v>0</v>
      </c>
      <c r="K256" s="227" t="s">
        <v>150</v>
      </c>
      <c r="L256" s="43"/>
      <c r="M256" s="232" t="s">
        <v>1</v>
      </c>
      <c r="N256" s="233" t="s">
        <v>41</v>
      </c>
      <c r="O256" s="90"/>
      <c r="P256" s="234">
        <f>O256*H256</f>
        <v>0</v>
      </c>
      <c r="Q256" s="234">
        <v>0</v>
      </c>
      <c r="R256" s="234">
        <f>Q256*H256</f>
        <v>0</v>
      </c>
      <c r="S256" s="234">
        <v>0</v>
      </c>
      <c r="T256" s="235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36" t="s">
        <v>208</v>
      </c>
      <c r="AT256" s="236" t="s">
        <v>146</v>
      </c>
      <c r="AU256" s="236" t="s">
        <v>87</v>
      </c>
      <c r="AY256" s="16" t="s">
        <v>144</v>
      </c>
      <c r="BE256" s="237">
        <f>IF(N256="základní",J256,0)</f>
        <v>0</v>
      </c>
      <c r="BF256" s="237">
        <f>IF(N256="snížená",J256,0)</f>
        <v>0</v>
      </c>
      <c r="BG256" s="237">
        <f>IF(N256="zákl. přenesená",J256,0)</f>
        <v>0</v>
      </c>
      <c r="BH256" s="237">
        <f>IF(N256="sníž. přenesená",J256,0)</f>
        <v>0</v>
      </c>
      <c r="BI256" s="237">
        <f>IF(N256="nulová",J256,0)</f>
        <v>0</v>
      </c>
      <c r="BJ256" s="16" t="s">
        <v>87</v>
      </c>
      <c r="BK256" s="237">
        <f>ROUND(I256*H256,2)</f>
        <v>0</v>
      </c>
      <c r="BL256" s="16" t="s">
        <v>208</v>
      </c>
      <c r="BM256" s="236" t="s">
        <v>812</v>
      </c>
    </row>
    <row r="257" s="12" customFormat="1" ht="22.8" customHeight="1">
      <c r="A257" s="12"/>
      <c r="B257" s="209"/>
      <c r="C257" s="210"/>
      <c r="D257" s="211" t="s">
        <v>74</v>
      </c>
      <c r="E257" s="223" t="s">
        <v>813</v>
      </c>
      <c r="F257" s="223" t="s">
        <v>814</v>
      </c>
      <c r="G257" s="210"/>
      <c r="H257" s="210"/>
      <c r="I257" s="213"/>
      <c r="J257" s="224">
        <f>BK257</f>
        <v>0</v>
      </c>
      <c r="K257" s="210"/>
      <c r="L257" s="215"/>
      <c r="M257" s="216"/>
      <c r="N257" s="217"/>
      <c r="O257" s="217"/>
      <c r="P257" s="218">
        <f>SUM(P258:P260)</f>
        <v>0</v>
      </c>
      <c r="Q257" s="217"/>
      <c r="R257" s="218">
        <f>SUM(R258:R260)</f>
        <v>0.0043869900000000003</v>
      </c>
      <c r="S257" s="217"/>
      <c r="T257" s="219">
        <f>SUM(T258:T260)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20" t="s">
        <v>87</v>
      </c>
      <c r="AT257" s="221" t="s">
        <v>74</v>
      </c>
      <c r="AU257" s="221" t="s">
        <v>82</v>
      </c>
      <c r="AY257" s="220" t="s">
        <v>144</v>
      </c>
      <c r="BK257" s="222">
        <f>SUM(BK258:BK260)</f>
        <v>0</v>
      </c>
    </row>
    <row r="258" s="2" customFormat="1" ht="33" customHeight="1">
      <c r="A258" s="37"/>
      <c r="B258" s="38"/>
      <c r="C258" s="225" t="s">
        <v>815</v>
      </c>
      <c r="D258" s="225" t="s">
        <v>146</v>
      </c>
      <c r="E258" s="226" t="s">
        <v>816</v>
      </c>
      <c r="F258" s="227" t="s">
        <v>817</v>
      </c>
      <c r="G258" s="228" t="s">
        <v>219</v>
      </c>
      <c r="H258" s="229">
        <v>6</v>
      </c>
      <c r="I258" s="230"/>
      <c r="J258" s="231">
        <f>ROUND(I258*H258,2)</f>
        <v>0</v>
      </c>
      <c r="K258" s="227" t="s">
        <v>150</v>
      </c>
      <c r="L258" s="43"/>
      <c r="M258" s="232" t="s">
        <v>1</v>
      </c>
      <c r="N258" s="233" t="s">
        <v>41</v>
      </c>
      <c r="O258" s="90"/>
      <c r="P258" s="234">
        <f>O258*H258</f>
        <v>0</v>
      </c>
      <c r="Q258" s="234">
        <v>0.00061956999999999995</v>
      </c>
      <c r="R258" s="234">
        <f>Q258*H258</f>
        <v>0.0037174199999999999</v>
      </c>
      <c r="S258" s="234">
        <v>0</v>
      </c>
      <c r="T258" s="235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6" t="s">
        <v>208</v>
      </c>
      <c r="AT258" s="236" t="s">
        <v>146</v>
      </c>
      <c r="AU258" s="236" t="s">
        <v>87</v>
      </c>
      <c r="AY258" s="16" t="s">
        <v>144</v>
      </c>
      <c r="BE258" s="237">
        <f>IF(N258="základní",J258,0)</f>
        <v>0</v>
      </c>
      <c r="BF258" s="237">
        <f>IF(N258="snížená",J258,0)</f>
        <v>0</v>
      </c>
      <c r="BG258" s="237">
        <f>IF(N258="zákl. přenesená",J258,0)</f>
        <v>0</v>
      </c>
      <c r="BH258" s="237">
        <f>IF(N258="sníž. přenesená",J258,0)</f>
        <v>0</v>
      </c>
      <c r="BI258" s="237">
        <f>IF(N258="nulová",J258,0)</f>
        <v>0</v>
      </c>
      <c r="BJ258" s="16" t="s">
        <v>87</v>
      </c>
      <c r="BK258" s="237">
        <f>ROUND(I258*H258,2)</f>
        <v>0</v>
      </c>
      <c r="BL258" s="16" t="s">
        <v>208</v>
      </c>
      <c r="BM258" s="236" t="s">
        <v>818</v>
      </c>
    </row>
    <row r="259" s="2" customFormat="1" ht="33" customHeight="1">
      <c r="A259" s="37"/>
      <c r="B259" s="38"/>
      <c r="C259" s="225" t="s">
        <v>819</v>
      </c>
      <c r="D259" s="225" t="s">
        <v>146</v>
      </c>
      <c r="E259" s="226" t="s">
        <v>820</v>
      </c>
      <c r="F259" s="227" t="s">
        <v>821</v>
      </c>
      <c r="G259" s="228" t="s">
        <v>219</v>
      </c>
      <c r="H259" s="229">
        <v>1</v>
      </c>
      <c r="I259" s="230"/>
      <c r="J259" s="231">
        <f>ROUND(I259*H259,2)</f>
        <v>0</v>
      </c>
      <c r="K259" s="227" t="s">
        <v>150</v>
      </c>
      <c r="L259" s="43"/>
      <c r="M259" s="232" t="s">
        <v>1</v>
      </c>
      <c r="N259" s="233" t="s">
        <v>41</v>
      </c>
      <c r="O259" s="90"/>
      <c r="P259" s="234">
        <f>O259*H259</f>
        <v>0</v>
      </c>
      <c r="Q259" s="234">
        <v>0.00066956999999999997</v>
      </c>
      <c r="R259" s="234">
        <f>Q259*H259</f>
        <v>0.00066956999999999997</v>
      </c>
      <c r="S259" s="234">
        <v>0</v>
      </c>
      <c r="T259" s="235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36" t="s">
        <v>208</v>
      </c>
      <c r="AT259" s="236" t="s">
        <v>146</v>
      </c>
      <c r="AU259" s="236" t="s">
        <v>87</v>
      </c>
      <c r="AY259" s="16" t="s">
        <v>144</v>
      </c>
      <c r="BE259" s="237">
        <f>IF(N259="základní",J259,0)</f>
        <v>0</v>
      </c>
      <c r="BF259" s="237">
        <f>IF(N259="snížená",J259,0)</f>
        <v>0</v>
      </c>
      <c r="BG259" s="237">
        <f>IF(N259="zákl. přenesená",J259,0)</f>
        <v>0</v>
      </c>
      <c r="BH259" s="237">
        <f>IF(N259="sníž. přenesená",J259,0)</f>
        <v>0</v>
      </c>
      <c r="BI259" s="237">
        <f>IF(N259="nulová",J259,0)</f>
        <v>0</v>
      </c>
      <c r="BJ259" s="16" t="s">
        <v>87</v>
      </c>
      <c r="BK259" s="237">
        <f>ROUND(I259*H259,2)</f>
        <v>0</v>
      </c>
      <c r="BL259" s="16" t="s">
        <v>208</v>
      </c>
      <c r="BM259" s="236" t="s">
        <v>822</v>
      </c>
    </row>
    <row r="260" s="2" customFormat="1" ht="24.15" customHeight="1">
      <c r="A260" s="37"/>
      <c r="B260" s="38"/>
      <c r="C260" s="225" t="s">
        <v>823</v>
      </c>
      <c r="D260" s="225" t="s">
        <v>146</v>
      </c>
      <c r="E260" s="226" t="s">
        <v>824</v>
      </c>
      <c r="F260" s="227" t="s">
        <v>825</v>
      </c>
      <c r="G260" s="228" t="s">
        <v>229</v>
      </c>
      <c r="H260" s="271"/>
      <c r="I260" s="230"/>
      <c r="J260" s="231">
        <f>ROUND(I260*H260,2)</f>
        <v>0</v>
      </c>
      <c r="K260" s="227" t="s">
        <v>150</v>
      </c>
      <c r="L260" s="43"/>
      <c r="M260" s="232" t="s">
        <v>1</v>
      </c>
      <c r="N260" s="233" t="s">
        <v>41</v>
      </c>
      <c r="O260" s="90"/>
      <c r="P260" s="234">
        <f>O260*H260</f>
        <v>0</v>
      </c>
      <c r="Q260" s="234">
        <v>0</v>
      </c>
      <c r="R260" s="234">
        <f>Q260*H260</f>
        <v>0</v>
      </c>
      <c r="S260" s="234">
        <v>0</v>
      </c>
      <c r="T260" s="235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36" t="s">
        <v>208</v>
      </c>
      <c r="AT260" s="236" t="s">
        <v>146</v>
      </c>
      <c r="AU260" s="236" t="s">
        <v>87</v>
      </c>
      <c r="AY260" s="16" t="s">
        <v>144</v>
      </c>
      <c r="BE260" s="237">
        <f>IF(N260="základní",J260,0)</f>
        <v>0</v>
      </c>
      <c r="BF260" s="237">
        <f>IF(N260="snížená",J260,0)</f>
        <v>0</v>
      </c>
      <c r="BG260" s="237">
        <f>IF(N260="zákl. přenesená",J260,0)</f>
        <v>0</v>
      </c>
      <c r="BH260" s="237">
        <f>IF(N260="sníž. přenesená",J260,0)</f>
        <v>0</v>
      </c>
      <c r="BI260" s="237">
        <f>IF(N260="nulová",J260,0)</f>
        <v>0</v>
      </c>
      <c r="BJ260" s="16" t="s">
        <v>87</v>
      </c>
      <c r="BK260" s="237">
        <f>ROUND(I260*H260,2)</f>
        <v>0</v>
      </c>
      <c r="BL260" s="16" t="s">
        <v>208</v>
      </c>
      <c r="BM260" s="236" t="s">
        <v>826</v>
      </c>
    </row>
    <row r="261" s="12" customFormat="1" ht="22.8" customHeight="1">
      <c r="A261" s="12"/>
      <c r="B261" s="209"/>
      <c r="C261" s="210"/>
      <c r="D261" s="211" t="s">
        <v>74</v>
      </c>
      <c r="E261" s="223" t="s">
        <v>528</v>
      </c>
      <c r="F261" s="223" t="s">
        <v>529</v>
      </c>
      <c r="G261" s="210"/>
      <c r="H261" s="210"/>
      <c r="I261" s="213"/>
      <c r="J261" s="224">
        <f>BK261</f>
        <v>0</v>
      </c>
      <c r="K261" s="210"/>
      <c r="L261" s="215"/>
      <c r="M261" s="216"/>
      <c r="N261" s="217"/>
      <c r="O261" s="217"/>
      <c r="P261" s="218">
        <f>SUM(P262:P280)</f>
        <v>0</v>
      </c>
      <c r="Q261" s="217"/>
      <c r="R261" s="218">
        <f>SUM(R262:R280)</f>
        <v>0.048869999999999997</v>
      </c>
      <c r="S261" s="217"/>
      <c r="T261" s="219">
        <f>SUM(T262:T280)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0" t="s">
        <v>87</v>
      </c>
      <c r="AT261" s="221" t="s">
        <v>74</v>
      </c>
      <c r="AU261" s="221" t="s">
        <v>82</v>
      </c>
      <c r="AY261" s="220" t="s">
        <v>144</v>
      </c>
      <c r="BK261" s="222">
        <f>SUM(BK262:BK280)</f>
        <v>0</v>
      </c>
    </row>
    <row r="262" s="2" customFormat="1" ht="24.15" customHeight="1">
      <c r="A262" s="37"/>
      <c r="B262" s="38"/>
      <c r="C262" s="225" t="s">
        <v>827</v>
      </c>
      <c r="D262" s="225" t="s">
        <v>146</v>
      </c>
      <c r="E262" s="226" t="s">
        <v>530</v>
      </c>
      <c r="F262" s="227" t="s">
        <v>531</v>
      </c>
      <c r="G262" s="228" t="s">
        <v>461</v>
      </c>
      <c r="H262" s="229">
        <v>1</v>
      </c>
      <c r="I262" s="230"/>
      <c r="J262" s="231">
        <f>ROUND(I262*H262,2)</f>
        <v>0</v>
      </c>
      <c r="K262" s="227" t="s">
        <v>1</v>
      </c>
      <c r="L262" s="43"/>
      <c r="M262" s="232" t="s">
        <v>1</v>
      </c>
      <c r="N262" s="233" t="s">
        <v>41</v>
      </c>
      <c r="O262" s="90"/>
      <c r="P262" s="234">
        <f>O262*H262</f>
        <v>0</v>
      </c>
      <c r="Q262" s="234">
        <v>0</v>
      </c>
      <c r="R262" s="234">
        <f>Q262*H262</f>
        <v>0</v>
      </c>
      <c r="S262" s="234">
        <v>0</v>
      </c>
      <c r="T262" s="235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236" t="s">
        <v>462</v>
      </c>
      <c r="AT262" s="236" t="s">
        <v>146</v>
      </c>
      <c r="AU262" s="236" t="s">
        <v>87</v>
      </c>
      <c r="AY262" s="16" t="s">
        <v>144</v>
      </c>
      <c r="BE262" s="237">
        <f>IF(N262="základní",J262,0)</f>
        <v>0</v>
      </c>
      <c r="BF262" s="237">
        <f>IF(N262="snížená",J262,0)</f>
        <v>0</v>
      </c>
      <c r="BG262" s="237">
        <f>IF(N262="zákl. přenesená",J262,0)</f>
        <v>0</v>
      </c>
      <c r="BH262" s="237">
        <f>IF(N262="sníž. přenesená",J262,0)</f>
        <v>0</v>
      </c>
      <c r="BI262" s="237">
        <f>IF(N262="nulová",J262,0)</f>
        <v>0</v>
      </c>
      <c r="BJ262" s="16" t="s">
        <v>87</v>
      </c>
      <c r="BK262" s="237">
        <f>ROUND(I262*H262,2)</f>
        <v>0</v>
      </c>
      <c r="BL262" s="16" t="s">
        <v>462</v>
      </c>
      <c r="BM262" s="236" t="s">
        <v>828</v>
      </c>
    </row>
    <row r="263" s="2" customFormat="1" ht="16.5" customHeight="1">
      <c r="A263" s="37"/>
      <c r="B263" s="38"/>
      <c r="C263" s="225" t="s">
        <v>829</v>
      </c>
      <c r="D263" s="225" t="s">
        <v>146</v>
      </c>
      <c r="E263" s="226" t="s">
        <v>522</v>
      </c>
      <c r="F263" s="227" t="s">
        <v>523</v>
      </c>
      <c r="G263" s="228" t="s">
        <v>461</v>
      </c>
      <c r="H263" s="229">
        <v>1</v>
      </c>
      <c r="I263" s="230"/>
      <c r="J263" s="231">
        <f>ROUND(I263*H263,2)</f>
        <v>0</v>
      </c>
      <c r="K263" s="227" t="s">
        <v>1</v>
      </c>
      <c r="L263" s="43"/>
      <c r="M263" s="232" t="s">
        <v>1</v>
      </c>
      <c r="N263" s="233" t="s">
        <v>41</v>
      </c>
      <c r="O263" s="90"/>
      <c r="P263" s="234">
        <f>O263*H263</f>
        <v>0</v>
      </c>
      <c r="Q263" s="234">
        <v>0.033119999999999997</v>
      </c>
      <c r="R263" s="234">
        <f>Q263*H263</f>
        <v>0.033119999999999997</v>
      </c>
      <c r="S263" s="234">
        <v>0</v>
      </c>
      <c r="T263" s="23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36" t="s">
        <v>208</v>
      </c>
      <c r="AT263" s="236" t="s">
        <v>146</v>
      </c>
      <c r="AU263" s="236" t="s">
        <v>87</v>
      </c>
      <c r="AY263" s="16" t="s">
        <v>144</v>
      </c>
      <c r="BE263" s="237">
        <f>IF(N263="základní",J263,0)</f>
        <v>0</v>
      </c>
      <c r="BF263" s="237">
        <f>IF(N263="snížená",J263,0)</f>
        <v>0</v>
      </c>
      <c r="BG263" s="237">
        <f>IF(N263="zákl. přenesená",J263,0)</f>
        <v>0</v>
      </c>
      <c r="BH263" s="237">
        <f>IF(N263="sníž. přenesená",J263,0)</f>
        <v>0</v>
      </c>
      <c r="BI263" s="237">
        <f>IF(N263="nulová",J263,0)</f>
        <v>0</v>
      </c>
      <c r="BJ263" s="16" t="s">
        <v>87</v>
      </c>
      <c r="BK263" s="237">
        <f>ROUND(I263*H263,2)</f>
        <v>0</v>
      </c>
      <c r="BL263" s="16" t="s">
        <v>208</v>
      </c>
      <c r="BM263" s="236" t="s">
        <v>830</v>
      </c>
    </row>
    <row r="264" s="2" customFormat="1" ht="16.5" customHeight="1">
      <c r="A264" s="37"/>
      <c r="B264" s="38"/>
      <c r="C264" s="225" t="s">
        <v>831</v>
      </c>
      <c r="D264" s="225" t="s">
        <v>146</v>
      </c>
      <c r="E264" s="226" t="s">
        <v>832</v>
      </c>
      <c r="F264" s="227" t="s">
        <v>833</v>
      </c>
      <c r="G264" s="228" t="s">
        <v>461</v>
      </c>
      <c r="H264" s="229">
        <v>1</v>
      </c>
      <c r="I264" s="230"/>
      <c r="J264" s="231">
        <f>ROUND(I264*H264,2)</f>
        <v>0</v>
      </c>
      <c r="K264" s="227" t="s">
        <v>1</v>
      </c>
      <c r="L264" s="43"/>
      <c r="M264" s="232" t="s">
        <v>1</v>
      </c>
      <c r="N264" s="233" t="s">
        <v>41</v>
      </c>
      <c r="O264" s="90"/>
      <c r="P264" s="234">
        <f>O264*H264</f>
        <v>0</v>
      </c>
      <c r="Q264" s="234">
        <v>0</v>
      </c>
      <c r="R264" s="234">
        <f>Q264*H264</f>
        <v>0</v>
      </c>
      <c r="S264" s="234">
        <v>0</v>
      </c>
      <c r="T264" s="235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36" t="s">
        <v>462</v>
      </c>
      <c r="AT264" s="236" t="s">
        <v>146</v>
      </c>
      <c r="AU264" s="236" t="s">
        <v>87</v>
      </c>
      <c r="AY264" s="16" t="s">
        <v>144</v>
      </c>
      <c r="BE264" s="237">
        <f>IF(N264="základní",J264,0)</f>
        <v>0</v>
      </c>
      <c r="BF264" s="237">
        <f>IF(N264="snížená",J264,0)</f>
        <v>0</v>
      </c>
      <c r="BG264" s="237">
        <f>IF(N264="zákl. přenesená",J264,0)</f>
        <v>0</v>
      </c>
      <c r="BH264" s="237">
        <f>IF(N264="sníž. přenesená",J264,0)</f>
        <v>0</v>
      </c>
      <c r="BI264" s="237">
        <f>IF(N264="nulová",J264,0)</f>
        <v>0</v>
      </c>
      <c r="BJ264" s="16" t="s">
        <v>87</v>
      </c>
      <c r="BK264" s="237">
        <f>ROUND(I264*H264,2)</f>
        <v>0</v>
      </c>
      <c r="BL264" s="16" t="s">
        <v>462</v>
      </c>
      <c r="BM264" s="236" t="s">
        <v>834</v>
      </c>
    </row>
    <row r="265" s="2" customFormat="1" ht="16.5" customHeight="1">
      <c r="A265" s="37"/>
      <c r="B265" s="38"/>
      <c r="C265" s="225" t="s">
        <v>835</v>
      </c>
      <c r="D265" s="225" t="s">
        <v>146</v>
      </c>
      <c r="E265" s="226" t="s">
        <v>533</v>
      </c>
      <c r="F265" s="227" t="s">
        <v>534</v>
      </c>
      <c r="G265" s="228" t="s">
        <v>461</v>
      </c>
      <c r="H265" s="229">
        <v>1</v>
      </c>
      <c r="I265" s="230"/>
      <c r="J265" s="231">
        <f>ROUND(I265*H265,2)</f>
        <v>0</v>
      </c>
      <c r="K265" s="227" t="s">
        <v>1</v>
      </c>
      <c r="L265" s="43"/>
      <c r="M265" s="232" t="s">
        <v>1</v>
      </c>
      <c r="N265" s="233" t="s">
        <v>41</v>
      </c>
      <c r="O265" s="90"/>
      <c r="P265" s="234">
        <f>O265*H265</f>
        <v>0</v>
      </c>
      <c r="Q265" s="234">
        <v>0</v>
      </c>
      <c r="R265" s="234">
        <f>Q265*H265</f>
        <v>0</v>
      </c>
      <c r="S265" s="234">
        <v>0</v>
      </c>
      <c r="T265" s="23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36" t="s">
        <v>208</v>
      </c>
      <c r="AT265" s="236" t="s">
        <v>146</v>
      </c>
      <c r="AU265" s="236" t="s">
        <v>87</v>
      </c>
      <c r="AY265" s="16" t="s">
        <v>144</v>
      </c>
      <c r="BE265" s="237">
        <f>IF(N265="základní",J265,0)</f>
        <v>0</v>
      </c>
      <c r="BF265" s="237">
        <f>IF(N265="snížená",J265,0)</f>
        <v>0</v>
      </c>
      <c r="BG265" s="237">
        <f>IF(N265="zákl. přenesená",J265,0)</f>
        <v>0</v>
      </c>
      <c r="BH265" s="237">
        <f>IF(N265="sníž. přenesená",J265,0)</f>
        <v>0</v>
      </c>
      <c r="BI265" s="237">
        <f>IF(N265="nulová",J265,0)</f>
        <v>0</v>
      </c>
      <c r="BJ265" s="16" t="s">
        <v>87</v>
      </c>
      <c r="BK265" s="237">
        <f>ROUND(I265*H265,2)</f>
        <v>0</v>
      </c>
      <c r="BL265" s="16" t="s">
        <v>208</v>
      </c>
      <c r="BM265" s="236" t="s">
        <v>836</v>
      </c>
    </row>
    <row r="266" s="2" customFormat="1" ht="16.5" customHeight="1">
      <c r="A266" s="37"/>
      <c r="B266" s="38"/>
      <c r="C266" s="225" t="s">
        <v>837</v>
      </c>
      <c r="D266" s="225" t="s">
        <v>146</v>
      </c>
      <c r="E266" s="226" t="s">
        <v>536</v>
      </c>
      <c r="F266" s="227" t="s">
        <v>537</v>
      </c>
      <c r="G266" s="228" t="s">
        <v>461</v>
      </c>
      <c r="H266" s="229">
        <v>1</v>
      </c>
      <c r="I266" s="230"/>
      <c r="J266" s="231">
        <f>ROUND(I266*H266,2)</f>
        <v>0</v>
      </c>
      <c r="K266" s="227" t="s">
        <v>1</v>
      </c>
      <c r="L266" s="43"/>
      <c r="M266" s="232" t="s">
        <v>1</v>
      </c>
      <c r="N266" s="233" t="s">
        <v>41</v>
      </c>
      <c r="O266" s="90"/>
      <c r="P266" s="234">
        <f>O266*H266</f>
        <v>0</v>
      </c>
      <c r="Q266" s="234">
        <v>0</v>
      </c>
      <c r="R266" s="234">
        <f>Q266*H266</f>
        <v>0</v>
      </c>
      <c r="S266" s="234">
        <v>0</v>
      </c>
      <c r="T266" s="235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36" t="s">
        <v>208</v>
      </c>
      <c r="AT266" s="236" t="s">
        <v>146</v>
      </c>
      <c r="AU266" s="236" t="s">
        <v>87</v>
      </c>
      <c r="AY266" s="16" t="s">
        <v>144</v>
      </c>
      <c r="BE266" s="237">
        <f>IF(N266="základní",J266,0)</f>
        <v>0</v>
      </c>
      <c r="BF266" s="237">
        <f>IF(N266="snížená",J266,0)</f>
        <v>0</v>
      </c>
      <c r="BG266" s="237">
        <f>IF(N266="zákl. přenesená",J266,0)</f>
        <v>0</v>
      </c>
      <c r="BH266" s="237">
        <f>IF(N266="sníž. přenesená",J266,0)</f>
        <v>0</v>
      </c>
      <c r="BI266" s="237">
        <f>IF(N266="nulová",J266,0)</f>
        <v>0</v>
      </c>
      <c r="BJ266" s="16" t="s">
        <v>87</v>
      </c>
      <c r="BK266" s="237">
        <f>ROUND(I266*H266,2)</f>
        <v>0</v>
      </c>
      <c r="BL266" s="16" t="s">
        <v>208</v>
      </c>
      <c r="BM266" s="236" t="s">
        <v>838</v>
      </c>
    </row>
    <row r="267" s="2" customFormat="1" ht="21.75" customHeight="1">
      <c r="A267" s="37"/>
      <c r="B267" s="38"/>
      <c r="C267" s="225" t="s">
        <v>839</v>
      </c>
      <c r="D267" s="225" t="s">
        <v>146</v>
      </c>
      <c r="E267" s="226" t="s">
        <v>539</v>
      </c>
      <c r="F267" s="227" t="s">
        <v>540</v>
      </c>
      <c r="G267" s="228" t="s">
        <v>461</v>
      </c>
      <c r="H267" s="229">
        <v>1</v>
      </c>
      <c r="I267" s="230"/>
      <c r="J267" s="231">
        <f>ROUND(I267*H267,2)</f>
        <v>0</v>
      </c>
      <c r="K267" s="227" t="s">
        <v>1</v>
      </c>
      <c r="L267" s="43"/>
      <c r="M267" s="232" t="s">
        <v>1</v>
      </c>
      <c r="N267" s="233" t="s">
        <v>41</v>
      </c>
      <c r="O267" s="90"/>
      <c r="P267" s="234">
        <f>O267*H267</f>
        <v>0</v>
      </c>
      <c r="Q267" s="234">
        <v>0</v>
      </c>
      <c r="R267" s="234">
        <f>Q267*H267</f>
        <v>0</v>
      </c>
      <c r="S267" s="234">
        <v>0</v>
      </c>
      <c r="T267" s="235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36" t="s">
        <v>208</v>
      </c>
      <c r="AT267" s="236" t="s">
        <v>146</v>
      </c>
      <c r="AU267" s="236" t="s">
        <v>87</v>
      </c>
      <c r="AY267" s="16" t="s">
        <v>144</v>
      </c>
      <c r="BE267" s="237">
        <f>IF(N267="základní",J267,0)</f>
        <v>0</v>
      </c>
      <c r="BF267" s="237">
        <f>IF(N267="snížená",J267,0)</f>
        <v>0</v>
      </c>
      <c r="BG267" s="237">
        <f>IF(N267="zákl. přenesená",J267,0)</f>
        <v>0</v>
      </c>
      <c r="BH267" s="237">
        <f>IF(N267="sníž. přenesená",J267,0)</f>
        <v>0</v>
      </c>
      <c r="BI267" s="237">
        <f>IF(N267="nulová",J267,0)</f>
        <v>0</v>
      </c>
      <c r="BJ267" s="16" t="s">
        <v>87</v>
      </c>
      <c r="BK267" s="237">
        <f>ROUND(I267*H267,2)</f>
        <v>0</v>
      </c>
      <c r="BL267" s="16" t="s">
        <v>208</v>
      </c>
      <c r="BM267" s="236" t="s">
        <v>840</v>
      </c>
    </row>
    <row r="268" s="2" customFormat="1" ht="24.15" customHeight="1">
      <c r="A268" s="37"/>
      <c r="B268" s="38"/>
      <c r="C268" s="225" t="s">
        <v>841</v>
      </c>
      <c r="D268" s="225" t="s">
        <v>146</v>
      </c>
      <c r="E268" s="226" t="s">
        <v>542</v>
      </c>
      <c r="F268" s="227" t="s">
        <v>543</v>
      </c>
      <c r="G268" s="228" t="s">
        <v>461</v>
      </c>
      <c r="H268" s="229">
        <v>1</v>
      </c>
      <c r="I268" s="230"/>
      <c r="J268" s="231">
        <f>ROUND(I268*H268,2)</f>
        <v>0</v>
      </c>
      <c r="K268" s="227" t="s">
        <v>1</v>
      </c>
      <c r="L268" s="43"/>
      <c r="M268" s="232" t="s">
        <v>1</v>
      </c>
      <c r="N268" s="233" t="s">
        <v>41</v>
      </c>
      <c r="O268" s="90"/>
      <c r="P268" s="234">
        <f>O268*H268</f>
        <v>0</v>
      </c>
      <c r="Q268" s="234">
        <v>0</v>
      </c>
      <c r="R268" s="234">
        <f>Q268*H268</f>
        <v>0</v>
      </c>
      <c r="S268" s="234">
        <v>0</v>
      </c>
      <c r="T268" s="235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36" t="s">
        <v>208</v>
      </c>
      <c r="AT268" s="236" t="s">
        <v>146</v>
      </c>
      <c r="AU268" s="236" t="s">
        <v>87</v>
      </c>
      <c r="AY268" s="16" t="s">
        <v>144</v>
      </c>
      <c r="BE268" s="237">
        <f>IF(N268="základní",J268,0)</f>
        <v>0</v>
      </c>
      <c r="BF268" s="237">
        <f>IF(N268="snížená",J268,0)</f>
        <v>0</v>
      </c>
      <c r="BG268" s="237">
        <f>IF(N268="zákl. přenesená",J268,0)</f>
        <v>0</v>
      </c>
      <c r="BH268" s="237">
        <f>IF(N268="sníž. přenesená",J268,0)</f>
        <v>0</v>
      </c>
      <c r="BI268" s="237">
        <f>IF(N268="nulová",J268,0)</f>
        <v>0</v>
      </c>
      <c r="BJ268" s="16" t="s">
        <v>87</v>
      </c>
      <c r="BK268" s="237">
        <f>ROUND(I268*H268,2)</f>
        <v>0</v>
      </c>
      <c r="BL268" s="16" t="s">
        <v>208</v>
      </c>
      <c r="BM268" s="236" t="s">
        <v>842</v>
      </c>
    </row>
    <row r="269" s="2" customFormat="1" ht="16.5" customHeight="1">
      <c r="A269" s="37"/>
      <c r="B269" s="38"/>
      <c r="C269" s="225" t="s">
        <v>843</v>
      </c>
      <c r="D269" s="225" t="s">
        <v>146</v>
      </c>
      <c r="E269" s="226" t="s">
        <v>545</v>
      </c>
      <c r="F269" s="227" t="s">
        <v>546</v>
      </c>
      <c r="G269" s="228" t="s">
        <v>461</v>
      </c>
      <c r="H269" s="229">
        <v>1</v>
      </c>
      <c r="I269" s="230"/>
      <c r="J269" s="231">
        <f>ROUND(I269*H269,2)</f>
        <v>0</v>
      </c>
      <c r="K269" s="227" t="s">
        <v>1</v>
      </c>
      <c r="L269" s="43"/>
      <c r="M269" s="232" t="s">
        <v>1</v>
      </c>
      <c r="N269" s="233" t="s">
        <v>41</v>
      </c>
      <c r="O269" s="90"/>
      <c r="P269" s="234">
        <f>O269*H269</f>
        <v>0</v>
      </c>
      <c r="Q269" s="234">
        <v>0</v>
      </c>
      <c r="R269" s="234">
        <f>Q269*H269</f>
        <v>0</v>
      </c>
      <c r="S269" s="234">
        <v>0</v>
      </c>
      <c r="T269" s="23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36" t="s">
        <v>208</v>
      </c>
      <c r="AT269" s="236" t="s">
        <v>146</v>
      </c>
      <c r="AU269" s="236" t="s">
        <v>87</v>
      </c>
      <c r="AY269" s="16" t="s">
        <v>144</v>
      </c>
      <c r="BE269" s="237">
        <f>IF(N269="základní",J269,0)</f>
        <v>0</v>
      </c>
      <c r="BF269" s="237">
        <f>IF(N269="snížená",J269,0)</f>
        <v>0</v>
      </c>
      <c r="BG269" s="237">
        <f>IF(N269="zákl. přenesená",J269,0)</f>
        <v>0</v>
      </c>
      <c r="BH269" s="237">
        <f>IF(N269="sníž. přenesená",J269,0)</f>
        <v>0</v>
      </c>
      <c r="BI269" s="237">
        <f>IF(N269="nulová",J269,0)</f>
        <v>0</v>
      </c>
      <c r="BJ269" s="16" t="s">
        <v>87</v>
      </c>
      <c r="BK269" s="237">
        <f>ROUND(I269*H269,2)</f>
        <v>0</v>
      </c>
      <c r="BL269" s="16" t="s">
        <v>208</v>
      </c>
      <c r="BM269" s="236" t="s">
        <v>844</v>
      </c>
    </row>
    <row r="270" s="2" customFormat="1" ht="16.5" customHeight="1">
      <c r="A270" s="37"/>
      <c r="B270" s="38"/>
      <c r="C270" s="225" t="s">
        <v>845</v>
      </c>
      <c r="D270" s="225" t="s">
        <v>146</v>
      </c>
      <c r="E270" s="226" t="s">
        <v>548</v>
      </c>
      <c r="F270" s="227" t="s">
        <v>549</v>
      </c>
      <c r="G270" s="228" t="s">
        <v>461</v>
      </c>
      <c r="H270" s="229">
        <v>1</v>
      </c>
      <c r="I270" s="230"/>
      <c r="J270" s="231">
        <f>ROUND(I270*H270,2)</f>
        <v>0</v>
      </c>
      <c r="K270" s="227" t="s">
        <v>1</v>
      </c>
      <c r="L270" s="43"/>
      <c r="M270" s="232" t="s">
        <v>1</v>
      </c>
      <c r="N270" s="233" t="s">
        <v>41</v>
      </c>
      <c r="O270" s="90"/>
      <c r="P270" s="234">
        <f>O270*H270</f>
        <v>0</v>
      </c>
      <c r="Q270" s="234">
        <v>0</v>
      </c>
      <c r="R270" s="234">
        <f>Q270*H270</f>
        <v>0</v>
      </c>
      <c r="S270" s="234">
        <v>0</v>
      </c>
      <c r="T270" s="235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36" t="s">
        <v>208</v>
      </c>
      <c r="AT270" s="236" t="s">
        <v>146</v>
      </c>
      <c r="AU270" s="236" t="s">
        <v>87</v>
      </c>
      <c r="AY270" s="16" t="s">
        <v>144</v>
      </c>
      <c r="BE270" s="237">
        <f>IF(N270="základní",J270,0)</f>
        <v>0</v>
      </c>
      <c r="BF270" s="237">
        <f>IF(N270="snížená",J270,0)</f>
        <v>0</v>
      </c>
      <c r="BG270" s="237">
        <f>IF(N270="zákl. přenesená",J270,0)</f>
        <v>0</v>
      </c>
      <c r="BH270" s="237">
        <f>IF(N270="sníž. přenesená",J270,0)</f>
        <v>0</v>
      </c>
      <c r="BI270" s="237">
        <f>IF(N270="nulová",J270,0)</f>
        <v>0</v>
      </c>
      <c r="BJ270" s="16" t="s">
        <v>87</v>
      </c>
      <c r="BK270" s="237">
        <f>ROUND(I270*H270,2)</f>
        <v>0</v>
      </c>
      <c r="BL270" s="16" t="s">
        <v>208</v>
      </c>
      <c r="BM270" s="236" t="s">
        <v>846</v>
      </c>
    </row>
    <row r="271" s="2" customFormat="1" ht="24.15" customHeight="1">
      <c r="A271" s="37"/>
      <c r="B271" s="38"/>
      <c r="C271" s="225" t="s">
        <v>847</v>
      </c>
      <c r="D271" s="225" t="s">
        <v>146</v>
      </c>
      <c r="E271" s="226" t="s">
        <v>848</v>
      </c>
      <c r="F271" s="227" t="s">
        <v>849</v>
      </c>
      <c r="G271" s="228" t="s">
        <v>461</v>
      </c>
      <c r="H271" s="229">
        <v>1</v>
      </c>
      <c r="I271" s="230"/>
      <c r="J271" s="231">
        <f>ROUND(I271*H271,2)</f>
        <v>0</v>
      </c>
      <c r="K271" s="227" t="s">
        <v>1</v>
      </c>
      <c r="L271" s="43"/>
      <c r="M271" s="232" t="s">
        <v>1</v>
      </c>
      <c r="N271" s="233" t="s">
        <v>41</v>
      </c>
      <c r="O271" s="90"/>
      <c r="P271" s="234">
        <f>O271*H271</f>
        <v>0</v>
      </c>
      <c r="Q271" s="234">
        <v>0</v>
      </c>
      <c r="R271" s="234">
        <f>Q271*H271</f>
        <v>0</v>
      </c>
      <c r="S271" s="234">
        <v>0</v>
      </c>
      <c r="T271" s="235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6" t="s">
        <v>208</v>
      </c>
      <c r="AT271" s="236" t="s">
        <v>146</v>
      </c>
      <c r="AU271" s="236" t="s">
        <v>87</v>
      </c>
      <c r="AY271" s="16" t="s">
        <v>144</v>
      </c>
      <c r="BE271" s="237">
        <f>IF(N271="základní",J271,0)</f>
        <v>0</v>
      </c>
      <c r="BF271" s="237">
        <f>IF(N271="snížená",J271,0)</f>
        <v>0</v>
      </c>
      <c r="BG271" s="237">
        <f>IF(N271="zákl. přenesená",J271,0)</f>
        <v>0</v>
      </c>
      <c r="BH271" s="237">
        <f>IF(N271="sníž. přenesená",J271,0)</f>
        <v>0</v>
      </c>
      <c r="BI271" s="237">
        <f>IF(N271="nulová",J271,0)</f>
        <v>0</v>
      </c>
      <c r="BJ271" s="16" t="s">
        <v>87</v>
      </c>
      <c r="BK271" s="237">
        <f>ROUND(I271*H271,2)</f>
        <v>0</v>
      </c>
      <c r="BL271" s="16" t="s">
        <v>208</v>
      </c>
      <c r="BM271" s="236" t="s">
        <v>850</v>
      </c>
    </row>
    <row r="272" s="2" customFormat="1" ht="16.5" customHeight="1">
      <c r="A272" s="37"/>
      <c r="B272" s="38"/>
      <c r="C272" s="225" t="s">
        <v>851</v>
      </c>
      <c r="D272" s="225" t="s">
        <v>146</v>
      </c>
      <c r="E272" s="226" t="s">
        <v>551</v>
      </c>
      <c r="F272" s="227" t="s">
        <v>552</v>
      </c>
      <c r="G272" s="228" t="s">
        <v>461</v>
      </c>
      <c r="H272" s="229">
        <v>1</v>
      </c>
      <c r="I272" s="230"/>
      <c r="J272" s="231">
        <f>ROUND(I272*H272,2)</f>
        <v>0</v>
      </c>
      <c r="K272" s="227" t="s">
        <v>1</v>
      </c>
      <c r="L272" s="43"/>
      <c r="M272" s="232" t="s">
        <v>1</v>
      </c>
      <c r="N272" s="233" t="s">
        <v>41</v>
      </c>
      <c r="O272" s="90"/>
      <c r="P272" s="234">
        <f>O272*H272</f>
        <v>0</v>
      </c>
      <c r="Q272" s="234">
        <v>0</v>
      </c>
      <c r="R272" s="234">
        <f>Q272*H272</f>
        <v>0</v>
      </c>
      <c r="S272" s="234">
        <v>0</v>
      </c>
      <c r="T272" s="23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36" t="s">
        <v>208</v>
      </c>
      <c r="AT272" s="236" t="s">
        <v>146</v>
      </c>
      <c r="AU272" s="236" t="s">
        <v>87</v>
      </c>
      <c r="AY272" s="16" t="s">
        <v>144</v>
      </c>
      <c r="BE272" s="237">
        <f>IF(N272="základní",J272,0)</f>
        <v>0</v>
      </c>
      <c r="BF272" s="237">
        <f>IF(N272="snížená",J272,0)</f>
        <v>0</v>
      </c>
      <c r="BG272" s="237">
        <f>IF(N272="zákl. přenesená",J272,0)</f>
        <v>0</v>
      </c>
      <c r="BH272" s="237">
        <f>IF(N272="sníž. přenesená",J272,0)</f>
        <v>0</v>
      </c>
      <c r="BI272" s="237">
        <f>IF(N272="nulová",J272,0)</f>
        <v>0</v>
      </c>
      <c r="BJ272" s="16" t="s">
        <v>87</v>
      </c>
      <c r="BK272" s="237">
        <f>ROUND(I272*H272,2)</f>
        <v>0</v>
      </c>
      <c r="BL272" s="16" t="s">
        <v>208</v>
      </c>
      <c r="BM272" s="236" t="s">
        <v>852</v>
      </c>
    </row>
    <row r="273" s="2" customFormat="1" ht="24.15" customHeight="1">
      <c r="A273" s="37"/>
      <c r="B273" s="38"/>
      <c r="C273" s="225" t="s">
        <v>853</v>
      </c>
      <c r="D273" s="225" t="s">
        <v>146</v>
      </c>
      <c r="E273" s="226" t="s">
        <v>437</v>
      </c>
      <c r="F273" s="227" t="s">
        <v>438</v>
      </c>
      <c r="G273" s="228" t="s">
        <v>149</v>
      </c>
      <c r="H273" s="229">
        <v>450</v>
      </c>
      <c r="I273" s="230"/>
      <c r="J273" s="231">
        <f>ROUND(I273*H273,2)</f>
        <v>0</v>
      </c>
      <c r="K273" s="227" t="s">
        <v>150</v>
      </c>
      <c r="L273" s="43"/>
      <c r="M273" s="232" t="s">
        <v>1</v>
      </c>
      <c r="N273" s="233" t="s">
        <v>41</v>
      </c>
      <c r="O273" s="90"/>
      <c r="P273" s="234">
        <f>O273*H273</f>
        <v>0</v>
      </c>
      <c r="Q273" s="234">
        <v>3.4999999999999997E-05</v>
      </c>
      <c r="R273" s="234">
        <f>Q273*H273</f>
        <v>0.01575</v>
      </c>
      <c r="S273" s="234">
        <v>0</v>
      </c>
      <c r="T273" s="235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36" t="s">
        <v>208</v>
      </c>
      <c r="AT273" s="236" t="s">
        <v>146</v>
      </c>
      <c r="AU273" s="236" t="s">
        <v>87</v>
      </c>
      <c r="AY273" s="16" t="s">
        <v>144</v>
      </c>
      <c r="BE273" s="237">
        <f>IF(N273="základní",J273,0)</f>
        <v>0</v>
      </c>
      <c r="BF273" s="237">
        <f>IF(N273="snížená",J273,0)</f>
        <v>0</v>
      </c>
      <c r="BG273" s="237">
        <f>IF(N273="zákl. přenesená",J273,0)</f>
        <v>0</v>
      </c>
      <c r="BH273" s="237">
        <f>IF(N273="sníž. přenesená",J273,0)</f>
        <v>0</v>
      </c>
      <c r="BI273" s="237">
        <f>IF(N273="nulová",J273,0)</f>
        <v>0</v>
      </c>
      <c r="BJ273" s="16" t="s">
        <v>87</v>
      </c>
      <c r="BK273" s="237">
        <f>ROUND(I273*H273,2)</f>
        <v>0</v>
      </c>
      <c r="BL273" s="16" t="s">
        <v>208</v>
      </c>
      <c r="BM273" s="236" t="s">
        <v>854</v>
      </c>
    </row>
    <row r="274" s="2" customFormat="1" ht="24.15" customHeight="1">
      <c r="A274" s="37"/>
      <c r="B274" s="38"/>
      <c r="C274" s="225" t="s">
        <v>855</v>
      </c>
      <c r="D274" s="225" t="s">
        <v>146</v>
      </c>
      <c r="E274" s="226" t="s">
        <v>856</v>
      </c>
      <c r="F274" s="227" t="s">
        <v>857</v>
      </c>
      <c r="G274" s="228" t="s">
        <v>181</v>
      </c>
      <c r="H274" s="229">
        <v>3.9580000000000002</v>
      </c>
      <c r="I274" s="230"/>
      <c r="J274" s="231">
        <f>ROUND(I274*H274,2)</f>
        <v>0</v>
      </c>
      <c r="K274" s="227" t="s">
        <v>150</v>
      </c>
      <c r="L274" s="43"/>
      <c r="M274" s="232" t="s">
        <v>1</v>
      </c>
      <c r="N274" s="233" t="s">
        <v>41</v>
      </c>
      <c r="O274" s="90"/>
      <c r="P274" s="234">
        <f>O274*H274</f>
        <v>0</v>
      </c>
      <c r="Q274" s="234">
        <v>0</v>
      </c>
      <c r="R274" s="234">
        <f>Q274*H274</f>
        <v>0</v>
      </c>
      <c r="S274" s="234">
        <v>0</v>
      </c>
      <c r="T274" s="235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36" t="s">
        <v>208</v>
      </c>
      <c r="AT274" s="236" t="s">
        <v>146</v>
      </c>
      <c r="AU274" s="236" t="s">
        <v>87</v>
      </c>
      <c r="AY274" s="16" t="s">
        <v>144</v>
      </c>
      <c r="BE274" s="237">
        <f>IF(N274="základní",J274,0)</f>
        <v>0</v>
      </c>
      <c r="BF274" s="237">
        <f>IF(N274="snížená",J274,0)</f>
        <v>0</v>
      </c>
      <c r="BG274" s="237">
        <f>IF(N274="zákl. přenesená",J274,0)</f>
        <v>0</v>
      </c>
      <c r="BH274" s="237">
        <f>IF(N274="sníž. přenesená",J274,0)</f>
        <v>0</v>
      </c>
      <c r="BI274" s="237">
        <f>IF(N274="nulová",J274,0)</f>
        <v>0</v>
      </c>
      <c r="BJ274" s="16" t="s">
        <v>87</v>
      </c>
      <c r="BK274" s="237">
        <f>ROUND(I274*H274,2)</f>
        <v>0</v>
      </c>
      <c r="BL274" s="16" t="s">
        <v>208</v>
      </c>
      <c r="BM274" s="236" t="s">
        <v>858</v>
      </c>
    </row>
    <row r="275" s="2" customFormat="1" ht="24.15" customHeight="1">
      <c r="A275" s="37"/>
      <c r="B275" s="38"/>
      <c r="C275" s="225" t="s">
        <v>859</v>
      </c>
      <c r="D275" s="225" t="s">
        <v>146</v>
      </c>
      <c r="E275" s="226" t="s">
        <v>184</v>
      </c>
      <c r="F275" s="227" t="s">
        <v>185</v>
      </c>
      <c r="G275" s="228" t="s">
        <v>181</v>
      </c>
      <c r="H275" s="229">
        <v>3.9580000000000002</v>
      </c>
      <c r="I275" s="230"/>
      <c r="J275" s="231">
        <f>ROUND(I275*H275,2)</f>
        <v>0</v>
      </c>
      <c r="K275" s="227" t="s">
        <v>150</v>
      </c>
      <c r="L275" s="43"/>
      <c r="M275" s="232" t="s">
        <v>1</v>
      </c>
      <c r="N275" s="233" t="s">
        <v>41</v>
      </c>
      <c r="O275" s="90"/>
      <c r="P275" s="234">
        <f>O275*H275</f>
        <v>0</v>
      </c>
      <c r="Q275" s="234">
        <v>0</v>
      </c>
      <c r="R275" s="234">
        <f>Q275*H275</f>
        <v>0</v>
      </c>
      <c r="S275" s="234">
        <v>0</v>
      </c>
      <c r="T275" s="235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6" t="s">
        <v>208</v>
      </c>
      <c r="AT275" s="236" t="s">
        <v>146</v>
      </c>
      <c r="AU275" s="236" t="s">
        <v>87</v>
      </c>
      <c r="AY275" s="16" t="s">
        <v>144</v>
      </c>
      <c r="BE275" s="237">
        <f>IF(N275="základní",J275,0)</f>
        <v>0</v>
      </c>
      <c r="BF275" s="237">
        <f>IF(N275="snížená",J275,0)</f>
        <v>0</v>
      </c>
      <c r="BG275" s="237">
        <f>IF(N275="zákl. přenesená",J275,0)</f>
        <v>0</v>
      </c>
      <c r="BH275" s="237">
        <f>IF(N275="sníž. přenesená",J275,0)</f>
        <v>0</v>
      </c>
      <c r="BI275" s="237">
        <f>IF(N275="nulová",J275,0)</f>
        <v>0</v>
      </c>
      <c r="BJ275" s="16" t="s">
        <v>87</v>
      </c>
      <c r="BK275" s="237">
        <f>ROUND(I275*H275,2)</f>
        <v>0</v>
      </c>
      <c r="BL275" s="16" t="s">
        <v>208</v>
      </c>
      <c r="BM275" s="236" t="s">
        <v>860</v>
      </c>
    </row>
    <row r="276" s="2" customFormat="1" ht="24.15" customHeight="1">
      <c r="A276" s="37"/>
      <c r="B276" s="38"/>
      <c r="C276" s="225" t="s">
        <v>861</v>
      </c>
      <c r="D276" s="225" t="s">
        <v>146</v>
      </c>
      <c r="E276" s="226" t="s">
        <v>187</v>
      </c>
      <c r="F276" s="227" t="s">
        <v>188</v>
      </c>
      <c r="G276" s="228" t="s">
        <v>181</v>
      </c>
      <c r="H276" s="229">
        <v>79.159999999999997</v>
      </c>
      <c r="I276" s="230"/>
      <c r="J276" s="231">
        <f>ROUND(I276*H276,2)</f>
        <v>0</v>
      </c>
      <c r="K276" s="227" t="s">
        <v>150</v>
      </c>
      <c r="L276" s="43"/>
      <c r="M276" s="232" t="s">
        <v>1</v>
      </c>
      <c r="N276" s="233" t="s">
        <v>41</v>
      </c>
      <c r="O276" s="90"/>
      <c r="P276" s="234">
        <f>O276*H276</f>
        <v>0</v>
      </c>
      <c r="Q276" s="234">
        <v>0</v>
      </c>
      <c r="R276" s="234">
        <f>Q276*H276</f>
        <v>0</v>
      </c>
      <c r="S276" s="234">
        <v>0</v>
      </c>
      <c r="T276" s="235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36" t="s">
        <v>208</v>
      </c>
      <c r="AT276" s="236" t="s">
        <v>146</v>
      </c>
      <c r="AU276" s="236" t="s">
        <v>87</v>
      </c>
      <c r="AY276" s="16" t="s">
        <v>144</v>
      </c>
      <c r="BE276" s="237">
        <f>IF(N276="základní",J276,0)</f>
        <v>0</v>
      </c>
      <c r="BF276" s="237">
        <f>IF(N276="snížená",J276,0)</f>
        <v>0</v>
      </c>
      <c r="BG276" s="237">
        <f>IF(N276="zákl. přenesená",J276,0)</f>
        <v>0</v>
      </c>
      <c r="BH276" s="237">
        <f>IF(N276="sníž. přenesená",J276,0)</f>
        <v>0</v>
      </c>
      <c r="BI276" s="237">
        <f>IF(N276="nulová",J276,0)</f>
        <v>0</v>
      </c>
      <c r="BJ276" s="16" t="s">
        <v>87</v>
      </c>
      <c r="BK276" s="237">
        <f>ROUND(I276*H276,2)</f>
        <v>0</v>
      </c>
      <c r="BL276" s="16" t="s">
        <v>208</v>
      </c>
      <c r="BM276" s="236" t="s">
        <v>862</v>
      </c>
    </row>
    <row r="277" s="13" customFormat="1">
      <c r="A277" s="13"/>
      <c r="B277" s="238"/>
      <c r="C277" s="239"/>
      <c r="D277" s="240" t="s">
        <v>152</v>
      </c>
      <c r="E277" s="241" t="s">
        <v>1</v>
      </c>
      <c r="F277" s="242" t="s">
        <v>863</v>
      </c>
      <c r="G277" s="239"/>
      <c r="H277" s="243">
        <v>79.159999999999997</v>
      </c>
      <c r="I277" s="244"/>
      <c r="J277" s="239"/>
      <c r="K277" s="239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152</v>
      </c>
      <c r="AU277" s="249" t="s">
        <v>87</v>
      </c>
      <c r="AV277" s="13" t="s">
        <v>87</v>
      </c>
      <c r="AW277" s="13" t="s">
        <v>31</v>
      </c>
      <c r="AX277" s="13" t="s">
        <v>75</v>
      </c>
      <c r="AY277" s="249" t="s">
        <v>144</v>
      </c>
    </row>
    <row r="278" s="14" customFormat="1">
      <c r="A278" s="14"/>
      <c r="B278" s="250"/>
      <c r="C278" s="251"/>
      <c r="D278" s="240" t="s">
        <v>152</v>
      </c>
      <c r="E278" s="252" t="s">
        <v>1</v>
      </c>
      <c r="F278" s="253" t="s">
        <v>154</v>
      </c>
      <c r="G278" s="251"/>
      <c r="H278" s="254">
        <v>79.159999999999997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152</v>
      </c>
      <c r="AU278" s="260" t="s">
        <v>87</v>
      </c>
      <c r="AV278" s="14" t="s">
        <v>94</v>
      </c>
      <c r="AW278" s="14" t="s">
        <v>31</v>
      </c>
      <c r="AX278" s="14" t="s">
        <v>82</v>
      </c>
      <c r="AY278" s="260" t="s">
        <v>144</v>
      </c>
    </row>
    <row r="279" s="2" customFormat="1" ht="33" customHeight="1">
      <c r="A279" s="37"/>
      <c r="B279" s="38"/>
      <c r="C279" s="225" t="s">
        <v>864</v>
      </c>
      <c r="D279" s="225" t="s">
        <v>146</v>
      </c>
      <c r="E279" s="226" t="s">
        <v>192</v>
      </c>
      <c r="F279" s="227" t="s">
        <v>193</v>
      </c>
      <c r="G279" s="228" t="s">
        <v>181</v>
      </c>
      <c r="H279" s="229">
        <v>3.9580000000000002</v>
      </c>
      <c r="I279" s="230"/>
      <c r="J279" s="231">
        <f>ROUND(I279*H279,2)</f>
        <v>0</v>
      </c>
      <c r="K279" s="227" t="s">
        <v>150</v>
      </c>
      <c r="L279" s="43"/>
      <c r="M279" s="232" t="s">
        <v>1</v>
      </c>
      <c r="N279" s="233" t="s">
        <v>41</v>
      </c>
      <c r="O279" s="90"/>
      <c r="P279" s="234">
        <f>O279*H279</f>
        <v>0</v>
      </c>
      <c r="Q279" s="234">
        <v>0</v>
      </c>
      <c r="R279" s="234">
        <f>Q279*H279</f>
        <v>0</v>
      </c>
      <c r="S279" s="234">
        <v>0</v>
      </c>
      <c r="T279" s="235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36" t="s">
        <v>208</v>
      </c>
      <c r="AT279" s="236" t="s">
        <v>146</v>
      </c>
      <c r="AU279" s="236" t="s">
        <v>87</v>
      </c>
      <c r="AY279" s="16" t="s">
        <v>144</v>
      </c>
      <c r="BE279" s="237">
        <f>IF(N279="základní",J279,0)</f>
        <v>0</v>
      </c>
      <c r="BF279" s="237">
        <f>IF(N279="snížená",J279,0)</f>
        <v>0</v>
      </c>
      <c r="BG279" s="237">
        <f>IF(N279="zákl. přenesená",J279,0)</f>
        <v>0</v>
      </c>
      <c r="BH279" s="237">
        <f>IF(N279="sníž. přenesená",J279,0)</f>
        <v>0</v>
      </c>
      <c r="BI279" s="237">
        <f>IF(N279="nulová",J279,0)</f>
        <v>0</v>
      </c>
      <c r="BJ279" s="16" t="s">
        <v>87</v>
      </c>
      <c r="BK279" s="237">
        <f>ROUND(I279*H279,2)</f>
        <v>0</v>
      </c>
      <c r="BL279" s="16" t="s">
        <v>208</v>
      </c>
      <c r="BM279" s="236" t="s">
        <v>865</v>
      </c>
    </row>
    <row r="280" s="2" customFormat="1" ht="24.15" customHeight="1">
      <c r="A280" s="37"/>
      <c r="B280" s="38"/>
      <c r="C280" s="225" t="s">
        <v>866</v>
      </c>
      <c r="D280" s="225" t="s">
        <v>146</v>
      </c>
      <c r="E280" s="226" t="s">
        <v>563</v>
      </c>
      <c r="F280" s="227" t="s">
        <v>564</v>
      </c>
      <c r="G280" s="228" t="s">
        <v>181</v>
      </c>
      <c r="H280" s="229">
        <v>3.9580000000000002</v>
      </c>
      <c r="I280" s="230"/>
      <c r="J280" s="231">
        <f>ROUND(I280*H280,2)</f>
        <v>0</v>
      </c>
      <c r="K280" s="227" t="s">
        <v>150</v>
      </c>
      <c r="L280" s="43"/>
      <c r="M280" s="232" t="s">
        <v>1</v>
      </c>
      <c r="N280" s="233" t="s">
        <v>41</v>
      </c>
      <c r="O280" s="90"/>
      <c r="P280" s="234">
        <f>O280*H280</f>
        <v>0</v>
      </c>
      <c r="Q280" s="234">
        <v>0</v>
      </c>
      <c r="R280" s="234">
        <f>Q280*H280</f>
        <v>0</v>
      </c>
      <c r="S280" s="234">
        <v>0</v>
      </c>
      <c r="T280" s="23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36" t="s">
        <v>208</v>
      </c>
      <c r="AT280" s="236" t="s">
        <v>146</v>
      </c>
      <c r="AU280" s="236" t="s">
        <v>87</v>
      </c>
      <c r="AY280" s="16" t="s">
        <v>144</v>
      </c>
      <c r="BE280" s="237">
        <f>IF(N280="základní",J280,0)</f>
        <v>0</v>
      </c>
      <c r="BF280" s="237">
        <f>IF(N280="snížená",J280,0)</f>
        <v>0</v>
      </c>
      <c r="BG280" s="237">
        <f>IF(N280="zákl. přenesená",J280,0)</f>
        <v>0</v>
      </c>
      <c r="BH280" s="237">
        <f>IF(N280="sníž. přenesená",J280,0)</f>
        <v>0</v>
      </c>
      <c r="BI280" s="237">
        <f>IF(N280="nulová",J280,0)</f>
        <v>0</v>
      </c>
      <c r="BJ280" s="16" t="s">
        <v>87</v>
      </c>
      <c r="BK280" s="237">
        <f>ROUND(I280*H280,2)</f>
        <v>0</v>
      </c>
      <c r="BL280" s="16" t="s">
        <v>208</v>
      </c>
      <c r="BM280" s="236" t="s">
        <v>867</v>
      </c>
    </row>
    <row r="281" s="12" customFormat="1" ht="22.8" customHeight="1">
      <c r="A281" s="12"/>
      <c r="B281" s="209"/>
      <c r="C281" s="210"/>
      <c r="D281" s="211" t="s">
        <v>74</v>
      </c>
      <c r="E281" s="223" t="s">
        <v>566</v>
      </c>
      <c r="F281" s="223" t="s">
        <v>567</v>
      </c>
      <c r="G281" s="210"/>
      <c r="H281" s="210"/>
      <c r="I281" s="213"/>
      <c r="J281" s="224">
        <f>BK281</f>
        <v>0</v>
      </c>
      <c r="K281" s="210"/>
      <c r="L281" s="215"/>
      <c r="M281" s="216"/>
      <c r="N281" s="217"/>
      <c r="O281" s="217"/>
      <c r="P281" s="218">
        <f>SUM(P282:P283)</f>
        <v>0</v>
      </c>
      <c r="Q281" s="217"/>
      <c r="R281" s="218">
        <f>SUM(R282:R283)</f>
        <v>0</v>
      </c>
      <c r="S281" s="217"/>
      <c r="T281" s="219">
        <f>SUM(T282:T283)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20" t="s">
        <v>94</v>
      </c>
      <c r="AT281" s="221" t="s">
        <v>74</v>
      </c>
      <c r="AU281" s="221" t="s">
        <v>82</v>
      </c>
      <c r="AY281" s="220" t="s">
        <v>144</v>
      </c>
      <c r="BK281" s="222">
        <f>SUM(BK282:BK283)</f>
        <v>0</v>
      </c>
    </row>
    <row r="282" s="2" customFormat="1" ht="16.5" customHeight="1">
      <c r="A282" s="37"/>
      <c r="B282" s="38"/>
      <c r="C282" s="225" t="s">
        <v>868</v>
      </c>
      <c r="D282" s="225" t="s">
        <v>146</v>
      </c>
      <c r="E282" s="226" t="s">
        <v>568</v>
      </c>
      <c r="F282" s="227" t="s">
        <v>569</v>
      </c>
      <c r="G282" s="228" t="s">
        <v>82</v>
      </c>
      <c r="H282" s="229">
        <v>1</v>
      </c>
      <c r="I282" s="230"/>
      <c r="J282" s="231">
        <f>ROUND(I282*H282,2)</f>
        <v>0</v>
      </c>
      <c r="K282" s="227" t="s">
        <v>150</v>
      </c>
      <c r="L282" s="43"/>
      <c r="M282" s="232" t="s">
        <v>1</v>
      </c>
      <c r="N282" s="233" t="s">
        <v>41</v>
      </c>
      <c r="O282" s="90"/>
      <c r="P282" s="234">
        <f>O282*H282</f>
        <v>0</v>
      </c>
      <c r="Q282" s="234">
        <v>0</v>
      </c>
      <c r="R282" s="234">
        <f>Q282*H282</f>
        <v>0</v>
      </c>
      <c r="S282" s="234">
        <v>0</v>
      </c>
      <c r="T282" s="235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36" t="s">
        <v>462</v>
      </c>
      <c r="AT282" s="236" t="s">
        <v>146</v>
      </c>
      <c r="AU282" s="236" t="s">
        <v>87</v>
      </c>
      <c r="AY282" s="16" t="s">
        <v>144</v>
      </c>
      <c r="BE282" s="237">
        <f>IF(N282="základní",J282,0)</f>
        <v>0</v>
      </c>
      <c r="BF282" s="237">
        <f>IF(N282="snížená",J282,0)</f>
        <v>0</v>
      </c>
      <c r="BG282" s="237">
        <f>IF(N282="zákl. přenesená",J282,0)</f>
        <v>0</v>
      </c>
      <c r="BH282" s="237">
        <f>IF(N282="sníž. přenesená",J282,0)</f>
        <v>0</v>
      </c>
      <c r="BI282" s="237">
        <f>IF(N282="nulová",J282,0)</f>
        <v>0</v>
      </c>
      <c r="BJ282" s="16" t="s">
        <v>87</v>
      </c>
      <c r="BK282" s="237">
        <f>ROUND(I282*H282,2)</f>
        <v>0</v>
      </c>
      <c r="BL282" s="16" t="s">
        <v>462</v>
      </c>
      <c r="BM282" s="236" t="s">
        <v>869</v>
      </c>
    </row>
    <row r="283" s="2" customFormat="1" ht="16.5" customHeight="1">
      <c r="A283" s="37"/>
      <c r="B283" s="38"/>
      <c r="C283" s="225" t="s">
        <v>870</v>
      </c>
      <c r="D283" s="225" t="s">
        <v>146</v>
      </c>
      <c r="E283" s="226" t="s">
        <v>572</v>
      </c>
      <c r="F283" s="227" t="s">
        <v>456</v>
      </c>
      <c r="G283" s="228" t="s">
        <v>229</v>
      </c>
      <c r="H283" s="271"/>
      <c r="I283" s="230"/>
      <c r="J283" s="231">
        <f>ROUND(I283*H283,2)</f>
        <v>0</v>
      </c>
      <c r="K283" s="227" t="s">
        <v>1</v>
      </c>
      <c r="L283" s="43"/>
      <c r="M283" s="232" t="s">
        <v>1</v>
      </c>
      <c r="N283" s="233" t="s">
        <v>41</v>
      </c>
      <c r="O283" s="90"/>
      <c r="P283" s="234">
        <f>O283*H283</f>
        <v>0</v>
      </c>
      <c r="Q283" s="234">
        <v>0</v>
      </c>
      <c r="R283" s="234">
        <f>Q283*H283</f>
        <v>0</v>
      </c>
      <c r="S283" s="234">
        <v>0</v>
      </c>
      <c r="T283" s="235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36" t="s">
        <v>573</v>
      </c>
      <c r="AT283" s="236" t="s">
        <v>146</v>
      </c>
      <c r="AU283" s="236" t="s">
        <v>87</v>
      </c>
      <c r="AY283" s="16" t="s">
        <v>144</v>
      </c>
      <c r="BE283" s="237">
        <f>IF(N283="základní",J283,0)</f>
        <v>0</v>
      </c>
      <c r="BF283" s="237">
        <f>IF(N283="snížená",J283,0)</f>
        <v>0</v>
      </c>
      <c r="BG283" s="237">
        <f>IF(N283="zákl. přenesená",J283,0)</f>
        <v>0</v>
      </c>
      <c r="BH283" s="237">
        <f>IF(N283="sníž. přenesená",J283,0)</f>
        <v>0</v>
      </c>
      <c r="BI283" s="237">
        <f>IF(N283="nulová",J283,0)</f>
        <v>0</v>
      </c>
      <c r="BJ283" s="16" t="s">
        <v>87</v>
      </c>
      <c r="BK283" s="237">
        <f>ROUND(I283*H283,2)</f>
        <v>0</v>
      </c>
      <c r="BL283" s="16" t="s">
        <v>573</v>
      </c>
      <c r="BM283" s="236" t="s">
        <v>871</v>
      </c>
    </row>
    <row r="284" s="12" customFormat="1" ht="25.92" customHeight="1">
      <c r="A284" s="12"/>
      <c r="B284" s="209"/>
      <c r="C284" s="210"/>
      <c r="D284" s="211" t="s">
        <v>74</v>
      </c>
      <c r="E284" s="212" t="s">
        <v>575</v>
      </c>
      <c r="F284" s="212" t="s">
        <v>576</v>
      </c>
      <c r="G284" s="210"/>
      <c r="H284" s="210"/>
      <c r="I284" s="213"/>
      <c r="J284" s="214">
        <f>BK284</f>
        <v>0</v>
      </c>
      <c r="K284" s="210"/>
      <c r="L284" s="215"/>
      <c r="M284" s="216"/>
      <c r="N284" s="217"/>
      <c r="O284" s="217"/>
      <c r="P284" s="218">
        <f>P285</f>
        <v>0</v>
      </c>
      <c r="Q284" s="217"/>
      <c r="R284" s="218">
        <f>R285</f>
        <v>0</v>
      </c>
      <c r="S284" s="217"/>
      <c r="T284" s="219">
        <f>T285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20" t="s">
        <v>94</v>
      </c>
      <c r="AT284" s="221" t="s">
        <v>74</v>
      </c>
      <c r="AU284" s="221" t="s">
        <v>75</v>
      </c>
      <c r="AY284" s="220" t="s">
        <v>144</v>
      </c>
      <c r="BK284" s="222">
        <f>BK285</f>
        <v>0</v>
      </c>
    </row>
    <row r="285" s="2" customFormat="1" ht="16.5" customHeight="1">
      <c r="A285" s="37"/>
      <c r="B285" s="38"/>
      <c r="C285" s="225" t="s">
        <v>872</v>
      </c>
      <c r="D285" s="225" t="s">
        <v>146</v>
      </c>
      <c r="E285" s="226" t="s">
        <v>578</v>
      </c>
      <c r="F285" s="227" t="s">
        <v>579</v>
      </c>
      <c r="G285" s="228" t="s">
        <v>580</v>
      </c>
      <c r="H285" s="229">
        <v>100</v>
      </c>
      <c r="I285" s="230"/>
      <c r="J285" s="231">
        <f>ROUND(I285*H285,2)</f>
        <v>0</v>
      </c>
      <c r="K285" s="227" t="s">
        <v>150</v>
      </c>
      <c r="L285" s="43"/>
      <c r="M285" s="275" t="s">
        <v>1</v>
      </c>
      <c r="N285" s="276" t="s">
        <v>41</v>
      </c>
      <c r="O285" s="277"/>
      <c r="P285" s="278">
        <f>O285*H285</f>
        <v>0</v>
      </c>
      <c r="Q285" s="278">
        <v>0</v>
      </c>
      <c r="R285" s="278">
        <f>Q285*H285</f>
        <v>0</v>
      </c>
      <c r="S285" s="278">
        <v>0</v>
      </c>
      <c r="T285" s="279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36" t="s">
        <v>573</v>
      </c>
      <c r="AT285" s="236" t="s">
        <v>146</v>
      </c>
      <c r="AU285" s="236" t="s">
        <v>82</v>
      </c>
      <c r="AY285" s="16" t="s">
        <v>144</v>
      </c>
      <c r="BE285" s="237">
        <f>IF(N285="základní",J285,0)</f>
        <v>0</v>
      </c>
      <c r="BF285" s="237">
        <f>IF(N285="snížená",J285,0)</f>
        <v>0</v>
      </c>
      <c r="BG285" s="237">
        <f>IF(N285="zákl. přenesená",J285,0)</f>
        <v>0</v>
      </c>
      <c r="BH285" s="237">
        <f>IF(N285="sníž. přenesená",J285,0)</f>
        <v>0</v>
      </c>
      <c r="BI285" s="237">
        <f>IF(N285="nulová",J285,0)</f>
        <v>0</v>
      </c>
      <c r="BJ285" s="16" t="s">
        <v>87</v>
      </c>
      <c r="BK285" s="237">
        <f>ROUND(I285*H285,2)</f>
        <v>0</v>
      </c>
      <c r="BL285" s="16" t="s">
        <v>573</v>
      </c>
      <c r="BM285" s="236" t="s">
        <v>873</v>
      </c>
    </row>
    <row r="286" s="2" customFormat="1" ht="6.96" customHeight="1">
      <c r="A286" s="37"/>
      <c r="B286" s="65"/>
      <c r="C286" s="66"/>
      <c r="D286" s="66"/>
      <c r="E286" s="66"/>
      <c r="F286" s="66"/>
      <c r="G286" s="66"/>
      <c r="H286" s="66"/>
      <c r="I286" s="66"/>
      <c r="J286" s="66"/>
      <c r="K286" s="66"/>
      <c r="L286" s="43"/>
      <c r="M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</row>
  </sheetData>
  <sheetProtection sheet="1" autoFilter="0" formatColumns="0" formatRows="0" objects="1" scenarios="1" spinCount="100000" saltValue="/g1Ep6xjBtpgqaG2qYJB1+xJwM+SRltmcUCDkleDdbDAzZ6iWgGAhKGC/Id03srP07u28Zopkiip0Pk1QUbfRA==" hashValue="clnMnG3IThA6EsA8VqSzkO4z3t10R/tHb25cISs7S4fTaCLvpzskEOeB+m8m0eugPNyJhaweiMPlShKReJH6uQ==" algorithmName="SHA-512" password="CC35"/>
  <autoFilter ref="C124:K285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Drda</dc:creator>
  <cp:lastModifiedBy>Zdeněk Drda</cp:lastModifiedBy>
  <dcterms:created xsi:type="dcterms:W3CDTF">2025-03-03T22:21:04Z</dcterms:created>
  <dcterms:modified xsi:type="dcterms:W3CDTF">2025-03-03T22:21:09Z</dcterms:modified>
</cp:coreProperties>
</file>