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2025\Pilát\Milovice Lesni\Výstup\"/>
    </mc:Choice>
  </mc:AlternateContent>
  <bookViews>
    <workbookView xWindow="0" yWindow="0" windowWidth="0" windowHeight="0"/>
  </bookViews>
  <sheets>
    <sheet name="Rekapitulace stavby" sheetId="1" r:id="rId1"/>
    <sheet name="016-2025 - HYDRAULICKÉ VY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'016-2025 - HYDRAULICKÉ VY...'!$C$117:$K$163</definedName>
    <definedName name="_xlnm.Print_Area" localSheetId="1">'016-2025 - HYDRAULICKÉ VY...'!$C$4:$J$76,'016-2025 - HYDRAULICKÉ VY...'!$C$82:$J$101,'016-2025 - HYDRAULICKÉ VY...'!$C$107:$K$163</definedName>
    <definedName name="_xlnm.Print_Titles" localSheetId="1">'016-2025 - HYDRAULICKÉ VY...'!$117:$117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63"/>
  <c r="BH163"/>
  <c r="BG163"/>
  <c r="BE163"/>
  <c r="T163"/>
  <c r="T162"/>
  <c r="R163"/>
  <c r="R162"/>
  <c r="P163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J114"/>
  <c r="F112"/>
  <c r="E110"/>
  <c r="J89"/>
  <c r="F87"/>
  <c r="E85"/>
  <c r="J22"/>
  <c r="E22"/>
  <c r="J115"/>
  <c r="J21"/>
  <c r="J16"/>
  <c r="E16"/>
  <c r="F90"/>
  <c r="J15"/>
  <c r="J13"/>
  <c r="E13"/>
  <c r="F89"/>
  <c r="J12"/>
  <c r="J10"/>
  <c r="J112"/>
  <c i="1" r="L90"/>
  <c r="AM90"/>
  <c r="AM89"/>
  <c r="L89"/>
  <c r="AM87"/>
  <c r="L87"/>
  <c r="L85"/>
  <c r="L84"/>
  <c i="2" r="J163"/>
  <c r="J160"/>
  <c r="J157"/>
  <c r="J149"/>
  <c r="BK147"/>
  <c r="J145"/>
  <c r="J143"/>
  <c r="BK139"/>
  <c r="J137"/>
  <c r="BK135"/>
  <c r="J134"/>
  <c r="BK130"/>
  <c r="BK128"/>
  <c r="BK126"/>
  <c r="BK124"/>
  <c r="BK122"/>
  <c r="BK163"/>
  <c r="BK160"/>
  <c r="BK157"/>
  <c r="J153"/>
  <c r="BK151"/>
  <c r="BK149"/>
  <c r="J147"/>
  <c r="BK145"/>
  <c r="BK143"/>
  <c r="BK140"/>
  <c r="BK138"/>
  <c r="BK137"/>
  <c r="BK134"/>
  <c r="BK132"/>
  <c r="J129"/>
  <c r="J128"/>
  <c r="BK125"/>
  <c r="J123"/>
  <c r="BK121"/>
  <c r="J161"/>
  <c r="BK158"/>
  <c r="J155"/>
  <c r="J154"/>
  <c r="BK153"/>
  <c r="J152"/>
  <c r="J151"/>
  <c r="J150"/>
  <c r="BK148"/>
  <c r="BK146"/>
  <c r="J144"/>
  <c r="BK141"/>
  <c r="J140"/>
  <c r="J138"/>
  <c r="BK136"/>
  <c r="J133"/>
  <c r="J132"/>
  <c r="BK129"/>
  <c r="BK127"/>
  <c r="J125"/>
  <c r="BK123"/>
  <c r="J121"/>
  <c i="1" r="AS94"/>
  <c i="2" r="BK161"/>
  <c r="J158"/>
  <c r="BK155"/>
  <c r="BK154"/>
  <c r="BK152"/>
  <c r="BK150"/>
  <c r="J148"/>
  <c r="J146"/>
  <c r="BK144"/>
  <c r="J141"/>
  <c r="J139"/>
  <c r="J136"/>
  <c r="J135"/>
  <c r="BK133"/>
  <c r="J130"/>
  <c r="J127"/>
  <c r="J126"/>
  <c r="J124"/>
  <c r="J122"/>
  <c l="1" r="BK120"/>
  <c r="J120"/>
  <c r="J96"/>
  <c r="P120"/>
  <c r="R120"/>
  <c r="T120"/>
  <c r="BK131"/>
  <c r="J131"/>
  <c r="J97"/>
  <c r="P131"/>
  <c r="R131"/>
  <c r="T131"/>
  <c r="BK142"/>
  <c r="J142"/>
  <c r="J98"/>
  <c r="P142"/>
  <c r="R142"/>
  <c r="T142"/>
  <c r="BK159"/>
  <c r="J159"/>
  <c r="J99"/>
  <c r="P159"/>
  <c r="R159"/>
  <c r="T159"/>
  <c r="BK162"/>
  <c r="J162"/>
  <c r="J100"/>
  <c r="J87"/>
  <c r="J90"/>
  <c r="F114"/>
  <c r="F115"/>
  <c r="BF121"/>
  <c r="BF122"/>
  <c r="BF123"/>
  <c r="BF124"/>
  <c r="BF126"/>
  <c r="BF127"/>
  <c r="BF128"/>
  <c r="BF129"/>
  <c r="BF130"/>
  <c r="BF134"/>
  <c r="BF135"/>
  <c r="BF138"/>
  <c r="BF139"/>
  <c r="BF140"/>
  <c r="BF141"/>
  <c r="BF144"/>
  <c r="BF145"/>
  <c r="BF146"/>
  <c r="BF147"/>
  <c r="BF151"/>
  <c r="BF152"/>
  <c r="BF157"/>
  <c r="BF161"/>
  <c r="BF125"/>
  <c r="BF132"/>
  <c r="BF133"/>
  <c r="BF136"/>
  <c r="BF137"/>
  <c r="BF143"/>
  <c r="BF148"/>
  <c r="BF149"/>
  <c r="BF150"/>
  <c r="BF153"/>
  <c r="BF154"/>
  <c r="BF155"/>
  <c r="BF158"/>
  <c r="BF160"/>
  <c r="BF163"/>
  <c r="F31"/>
  <c i="1" r="AZ95"/>
  <c r="AZ94"/>
  <c r="W29"/>
  <c i="2" r="F34"/>
  <c i="1" r="BC95"/>
  <c r="BC94"/>
  <c r="AY94"/>
  <c i="2" r="F33"/>
  <c i="1" r="BB95"/>
  <c r="BB94"/>
  <c r="W31"/>
  <c i="2" r="J31"/>
  <c i="1" r="AV95"/>
  <c i="2" r="F35"/>
  <c i="1" r="BD95"/>
  <c r="BD94"/>
  <c r="W33"/>
  <c i="2" l="1" r="T119"/>
  <c r="T118"/>
  <c r="R119"/>
  <c r="R118"/>
  <c r="P119"/>
  <c r="P118"/>
  <c i="1" r="AU95"/>
  <c i="2" r="BK119"/>
  <c r="J119"/>
  <c r="J95"/>
  <c i="1" r="AU94"/>
  <c r="AV94"/>
  <c r="AK29"/>
  <c r="W32"/>
  <c r="AX94"/>
  <c i="2" r="F32"/>
  <c i="1" r="BA95"/>
  <c r="BA94"/>
  <c r="W30"/>
  <c i="2" r="J32"/>
  <c i="1" r="AW95"/>
  <c r="AT95"/>
  <c i="2" l="1" r="BK118"/>
  <c r="J118"/>
  <c r="J94"/>
  <c i="1" r="AW94"/>
  <c r="AK30"/>
  <c i="2" l="1" r="J28"/>
  <c i="1" r="AG95"/>
  <c r="AG94"/>
  <c r="AK26"/>
  <c r="AT94"/>
  <c r="AN94"/>
  <c i="2" l="1" r="J37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<sst xmlns="http://schemas.openxmlformats.org/spreadsheetml/2006/main">
  <si>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</si>
  <si>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</si>
  <si>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</si>
  <si>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</si>
  <si>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</si>
  <si>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{ea07bc5f-ba08-4b10-8e0f-726972ebb004}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</si>
  <si>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</si>
  <si>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</si>
  <si>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</si>
  <si>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</si>
  <si>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</si>
  <si>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</si>
  <si>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</si>
  <si>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</si>
  <si>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016/2025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</si>
  <si>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</si>
  <si>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</si>
  <si>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HYDRAULICKÉ VYVÁŽENÍ OTOPNÉ SOUSTAVY - 2. ETAPA RADIÁTOROVÁ TĚLESA</t>
  </si>
  <si>
    <t>KSO:</t>
  </si>
  <si>
    <t>CC-CZ:</t>
  </si>
  <si>
    <t>Místo:</t>
  </si>
  <si>
    <t>LESNÍ 619, 289 23 MILOVICE</t>
  </si>
  <si>
    <t>Datum:</t>
  </si>
  <si>
    <t>28. 2. 2025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</si>
  <si>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</si>
  <si>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</si>
  <si>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</si>
  <si>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</si>
  <si>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</si>
  <si>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</si>
  <si>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</si>
  <si>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ING. VÁCLAV PILÁT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</si>
  <si>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</si>
  <si>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</si>
  <si>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</si>
  <si>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</si>
  <si>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</si>
  <si>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</si>
  <si>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</si>
  <si>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</si>
  <si>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</si>
  <si>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</si>
  <si>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</si>
  <si>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</si>
  <si>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</si>
  <si>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</si>
  <si>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</si>
  <si>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</si>
  <si>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</si>
  <si>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</si>
  <si>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</si>
  <si>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</si>
  <si>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</si>
  <si>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</si>
  <si>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</si>
  <si>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</si>
  <si>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</si>
  <si>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</si>
  <si>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</si>
  <si>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</si>
  <si>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</si>
  <si>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</si>
  <si>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</si>
  <si>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</si>
  <si>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</si>
  <si>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</si>
  <si>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</si>
  <si>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</si>
  <si>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</si>
  <si>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</si>
  <si>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</si>
  <si>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</si>
  <si>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</si>
  <si>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</si>
  <si>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</si>
  <si>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</si>
  <si>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</si>
  <si>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</si>
  <si>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</si>
  <si>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</si>
  <si>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</si>
  <si>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</si>
  <si>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</si>
  <si>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</si>
  <si>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</si>
  <si>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</si>
  <si>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</si>
  <si>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</si>
  <si>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</si>
  <si>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734 - Ústřední vytápění - armatury</t>
  </si>
  <si>
    <t xml:space="preserve">    735 - Ústřední vytápění - otopná tělesa</t>
  </si>
  <si>
    <t xml:space="preserve">    736 - Ostatní konstrukce a práce</t>
  </si>
  <si>
    <t xml:space="preserve">    OST - Ostatní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</si>
  <si>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</si>
  <si>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</si>
  <si>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</si>
  <si>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</si>
  <si>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</si>
  <si>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</si>
  <si>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</si>
  <si>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</si>
  <si>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</si>
  <si>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</si>
  <si>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</si>
  <si>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</si>
  <si>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</si>
  <si>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</si>
  <si>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</si>
  <si>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</si>
  <si>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2</t>
  </si>
  <si>
    <t>ROZPOCET</t>
  </si>
  <si>
    <t>734</t>
  </si>
  <si>
    <t>Ústřední vytápění - armatury</t>
  </si>
  <si>
    <t>K</t>
  </si>
  <si>
    <t>734200812</t>
  </si>
  <si>
    <t xml:space="preserve">Demontáž radiátorové šroubení do DN20 </t>
  </si>
  <si>
    <t>kus</t>
  </si>
  <si>
    <t>CS ÚRS 2025 01</t>
  </si>
  <si>
    <t>16</t>
  </si>
  <si>
    <t>938946553</t>
  </si>
  <si>
    <t>734200822</t>
  </si>
  <si>
    <t xml:space="preserve">Demontáž radiátorový ventil do DN20 </t>
  </si>
  <si>
    <t>108350431</t>
  </si>
  <si>
    <t>3</t>
  </si>
  <si>
    <t>734430821</t>
  </si>
  <si>
    <t>Demontáž termostatická hlavice</t>
  </si>
  <si>
    <t>-627168031</t>
  </si>
  <si>
    <t>4</t>
  </si>
  <si>
    <t>734221412</t>
  </si>
  <si>
    <t xml:space="preserve">Termostatický regulační ventil DN10 - přímý ( PN10, 120°C ) s plynulým přednastavením 1-8, kvs=0,86m3/h, připojení hlavice M30 x 1,5mm, dvojitě těsněný dřík kuželky, nerezová vratná pružina - např. </t>
  </si>
  <si>
    <t>-384324867</t>
  </si>
  <si>
    <t>5</t>
  </si>
  <si>
    <t>734221413</t>
  </si>
  <si>
    <t>Termostatický regulační ventil DN15 - přímý ( PN10, 120°C ) s plynulým přednastavením 1-8, kvs=0,86m3/h, připojení hlavice M30 x 1,5mm, dvojitě těsněný dřík kuželky, nerezová vratná pružina - např. Calypso Exact</t>
  </si>
  <si>
    <t>2038941575</t>
  </si>
  <si>
    <t>6</t>
  </si>
  <si>
    <t>734221544</t>
  </si>
  <si>
    <t>Radiátorové uzavírací a regulační šroubení s možností vypouštění DN10 - přímé ( PN10, 120°C ), kvs=1,31m3/h - např. Regulux</t>
  </si>
  <si>
    <t>810430483</t>
  </si>
  <si>
    <t>7</t>
  </si>
  <si>
    <t>734221545</t>
  </si>
  <si>
    <t>Radiátorové uzavírací a regulační šroubení s možností vypouštění DN15 - přímé ( PN10, 120°C ), kvs=1,31m3/h - např. Regulux</t>
  </si>
  <si>
    <t>-2072969490</t>
  </si>
  <si>
    <t>8</t>
  </si>
  <si>
    <t>734222812</t>
  </si>
  <si>
    <t>Termostatická hlavice s kapalinovým čidlem pro přesnou proporcionální regulaci prostorové teploty, hystereze 0,15K, TELL třída A, připojovací rozměr M30x1,5mm, barva bílá</t>
  </si>
  <si>
    <t>1446660870</t>
  </si>
  <si>
    <t>9</t>
  </si>
  <si>
    <t>734494110/R</t>
  </si>
  <si>
    <t>Otopných těles k regulaci</t>
  </si>
  <si>
    <t>-175639767</t>
  </si>
  <si>
    <t>10</t>
  </si>
  <si>
    <t>998734313</t>
  </si>
  <si>
    <t>Přesun hmot procentní pro armatury ruční v objektech v do 24 m</t>
  </si>
  <si>
    <t>%</t>
  </si>
  <si>
    <t>-1779394218</t>
  </si>
  <si>
    <t>735</t>
  </si>
  <si>
    <t>Ústřední vytápění - otopná tělesa</t>
  </si>
  <si>
    <t>11</t>
  </si>
  <si>
    <t>735111810</t>
  </si>
  <si>
    <t>Demontáž otopného tělesa litinového článkového</t>
  </si>
  <si>
    <t>99395262</t>
  </si>
  <si>
    <t>735152556</t>
  </si>
  <si>
    <t xml:space="preserve">Otopné těleso  KLASIK R 22-550 x 900</t>
  </si>
  <si>
    <t>1027689762</t>
  </si>
  <si>
    <t>13</t>
  </si>
  <si>
    <t>735152557</t>
  </si>
  <si>
    <t>Otopné těleso KLASIK R 22-550 x 1100</t>
  </si>
  <si>
    <t>682960985</t>
  </si>
  <si>
    <t>14</t>
  </si>
  <si>
    <t>735152559</t>
  </si>
  <si>
    <t>Otopné těleso KLASIK R 22-550 x 1200</t>
  </si>
  <si>
    <t>-1149356195</t>
  </si>
  <si>
    <t>15</t>
  </si>
  <si>
    <t>735152655</t>
  </si>
  <si>
    <t>Otopné těleso KLASIK R 33-550 x 700</t>
  </si>
  <si>
    <t>452729795</t>
  </si>
  <si>
    <t>735152656</t>
  </si>
  <si>
    <t xml:space="preserve">Otopné těleso  KLASIK R 33-550 x 800</t>
  </si>
  <si>
    <t>-32718088</t>
  </si>
  <si>
    <t>17</t>
  </si>
  <si>
    <t>735152657</t>
  </si>
  <si>
    <t xml:space="preserve">Otopné těleso  KLASIK R 33-550 x 900</t>
  </si>
  <si>
    <t>1812540529</t>
  </si>
  <si>
    <t>18</t>
  </si>
  <si>
    <t>735152658</t>
  </si>
  <si>
    <t>Otopné těleso KLASIK R 33-550 x 1000</t>
  </si>
  <si>
    <t>-856156626</t>
  </si>
  <si>
    <t>19</t>
  </si>
  <si>
    <t>735152659</t>
  </si>
  <si>
    <t>Otopné těleso KLASIK R 33-550 x 1100</t>
  </si>
  <si>
    <t>583009234</t>
  </si>
  <si>
    <t>20</t>
  </si>
  <si>
    <t>998735313</t>
  </si>
  <si>
    <t>Přesun hmot procentní pro otopná tělesa ruční v objektech v do 24 m</t>
  </si>
  <si>
    <t>-1124953861</t>
  </si>
  <si>
    <t>736</t>
  </si>
  <si>
    <t>Ostatní konstrukce a práce</t>
  </si>
  <si>
    <t>013254001</t>
  </si>
  <si>
    <t>Předávací dokumentace (protokoly o zkouškách, certifikáty a prohlášení o shodě aj.)</t>
  </si>
  <si>
    <t>kpl</t>
  </si>
  <si>
    <t>1024</t>
  </si>
  <si>
    <t>-1425651189</t>
  </si>
  <si>
    <t>22</t>
  </si>
  <si>
    <t>043114000</t>
  </si>
  <si>
    <t>Zkoušky tlakové</t>
  </si>
  <si>
    <t>-1365853038</t>
  </si>
  <si>
    <t>23</t>
  </si>
  <si>
    <t>043194000</t>
  </si>
  <si>
    <t>Funkční zkouška systému</t>
  </si>
  <si>
    <t>1142669229</t>
  </si>
  <si>
    <t>24</t>
  </si>
  <si>
    <t>043203000</t>
  </si>
  <si>
    <t xml:space="preserve">Hydraulické vyvážení otopné soustavy splňující podmínky zákona č. 406/2000 Sb. a jeho prováděcí vyhlášky č. 193/2007 Sb. v platném znění. </t>
  </si>
  <si>
    <t>-1595770491</t>
  </si>
  <si>
    <t>25</t>
  </si>
  <si>
    <t>733390300</t>
  </si>
  <si>
    <t>Vypuštění, napuštění a odvzdušnění systému</t>
  </si>
  <si>
    <t>2062488299</t>
  </si>
  <si>
    <t>26</t>
  </si>
  <si>
    <t>736/2</t>
  </si>
  <si>
    <t>Ostatní drobný a pomocný materiál</t>
  </si>
  <si>
    <t>789708207</t>
  </si>
  <si>
    <t>27</t>
  </si>
  <si>
    <t>736/4</t>
  </si>
  <si>
    <t>Průzkumy a měření, případné doplňující průzkumy</t>
  </si>
  <si>
    <t>1624792463</t>
  </si>
  <si>
    <t>28</t>
  </si>
  <si>
    <t>736/5</t>
  </si>
  <si>
    <t>Zajištění provozních řádů a manuálů vč. požární ochrany</t>
  </si>
  <si>
    <t>576753289</t>
  </si>
  <si>
    <t>29</t>
  </si>
  <si>
    <t>736/6</t>
  </si>
  <si>
    <t>Koordinace a součnnost s ostatními profesemi</t>
  </si>
  <si>
    <t>-1905440153</t>
  </si>
  <si>
    <t>30</t>
  </si>
  <si>
    <t>952901111</t>
  </si>
  <si>
    <t>Vyčištění budov bytové a občanské výstavby při výšce podlaží do 4 m</t>
  </si>
  <si>
    <t>m2</t>
  </si>
  <si>
    <t>-176754216</t>
  </si>
  <si>
    <t>31</t>
  </si>
  <si>
    <t>997013211</t>
  </si>
  <si>
    <t>Vnitrostaveništní doprava suti a vybouraných hmot pro budovy v do 6 m ručně</t>
  </si>
  <si>
    <t>t</t>
  </si>
  <si>
    <t>1548046006</t>
  </si>
  <si>
    <t>32</t>
  </si>
  <si>
    <t>997013501</t>
  </si>
  <si>
    <t>Odvoz suti a vybouraných hmot na skládku nebo meziskládku do 1 km se složením</t>
  </si>
  <si>
    <t>-397070305</t>
  </si>
  <si>
    <t>33</t>
  </si>
  <si>
    <t>997013509</t>
  </si>
  <si>
    <t>Příplatek k odvozu suti a vybouraných hmot na skládku ZKD 1 km přes 1 km</t>
  </si>
  <si>
    <t>-898219758</t>
  </si>
  <si>
    <t>VV</t>
  </si>
  <si>
    <t>1,314*20</t>
  </si>
  <si>
    <t>34</t>
  </si>
  <si>
    <t>997013631</t>
  </si>
  <si>
    <t>Poplatek za uložení na skládce (skládkovné) stavebního odpadu směsného kód odpadu 17 09 04</t>
  </si>
  <si>
    <t>-534966343</t>
  </si>
  <si>
    <t>35</t>
  </si>
  <si>
    <t>997221612</t>
  </si>
  <si>
    <t>Nakládání vybouraných hmot na dopravní prostředky pro vodorovnou dopravu</t>
  </si>
  <si>
    <t>12302862</t>
  </si>
  <si>
    <t>OST</t>
  </si>
  <si>
    <t>Ostatní</t>
  </si>
  <si>
    <t>36</t>
  </si>
  <si>
    <t>013254000</t>
  </si>
  <si>
    <t>Dokumentace skutečného provedení stavby</t>
  </si>
  <si>
    <t>-2094308977</t>
  </si>
  <si>
    <t>37</t>
  </si>
  <si>
    <t>0258</t>
  </si>
  <si>
    <t>Vedlejší rozpočtové náklady</t>
  </si>
  <si>
    <t>512</t>
  </si>
  <si>
    <t>2057660497</t>
  </si>
  <si>
    <t>HZS</t>
  </si>
  <si>
    <t>Hodinové zúčtovací sazby</t>
  </si>
  <si>
    <t>38</t>
  </si>
  <si>
    <t>HZS1302</t>
  </si>
  <si>
    <t>Stavební přípomoce</t>
  </si>
  <si>
    <t>hod</t>
  </si>
  <si>
    <t>263113732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</si>
</sst>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24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20" fillId="2" borderId="22" xfId="0" applyNumberFormat="1" applyFont="1" applyFill="1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19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22</v>
      </c>
      <c r="AL8" s="20"/>
      <c r="AM8" s="20"/>
      <c r="AN8" s="31" t="s">
        <v>23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25</v>
      </c>
      <c r="AL10" s="20"/>
      <c r="AM10" s="20"/>
      <c r="AN10" s="25" t="s">
        <v>1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26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27</v>
      </c>
      <c r="AL11" s="20"/>
      <c r="AM11" s="20"/>
      <c r="AN11" s="25" t="s">
        <v>1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28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25</v>
      </c>
      <c r="AL13" s="20"/>
      <c r="AM13" s="20"/>
      <c r="AN13" s="32" t="s">
        <v>29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29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27</v>
      </c>
      <c r="AL14" s="20"/>
      <c r="AM14" s="20"/>
      <c r="AN14" s="32" t="s">
        <v>29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25</v>
      </c>
      <c r="AL16" s="20"/>
      <c r="AM16" s="20"/>
      <c r="AN16" s="25" t="s">
        <v>1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31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27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32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33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25</v>
      </c>
      <c r="AL19" s="20"/>
      <c r="AM19" s="20"/>
      <c r="AN19" s="25" t="s">
        <v>1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26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27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32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34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35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36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37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38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39</v>
      </c>
      <c r="E29" s="45"/>
      <c r="F29" s="30" t="s">
        <v>40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ROUND(AV94,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41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ROUND(AW94,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42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43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44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49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9"/>
    </row>
    <row r="35" s="2" customFormat="1" ht="25.92" customHeight="1">
      <c r="A35" s="36"/>
      <c r="B35" s="37"/>
      <c r="C35" s="50"/>
      <c r="D35" s="51" t="s">
        <v>45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46</v>
      </c>
      <c r="U35" s="52"/>
      <c r="V35" s="52"/>
      <c r="W35" s="52"/>
      <c r="X35" s="54" t="s">
        <v>47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E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7"/>
      <c r="C49" s="58"/>
      <c r="D49" s="59" t="s">
        <v>48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49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2" t="s">
        <v>50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51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50</v>
      </c>
      <c r="AI60" s="40"/>
      <c r="AJ60" s="40"/>
      <c r="AK60" s="40"/>
      <c r="AL60" s="40"/>
      <c r="AM60" s="62" t="s">
        <v>51</v>
      </c>
      <c r="AN60" s="40"/>
      <c r="AO60" s="40"/>
      <c r="AP60" s="38"/>
      <c r="AQ60" s="38"/>
      <c r="AR60" s="42"/>
      <c r="BE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59" t="s">
        <v>52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53</v>
      </c>
      <c r="AI64" s="63"/>
      <c r="AJ64" s="63"/>
      <c r="AK64" s="63"/>
      <c r="AL64" s="63"/>
      <c r="AM64" s="63"/>
      <c r="AN64" s="63"/>
      <c r="AO64" s="63"/>
      <c r="AP64" s="38"/>
      <c r="AQ64" s="38"/>
      <c r="AR64" s="42"/>
      <c r="BE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2" t="s">
        <v>50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51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50</v>
      </c>
      <c r="AI75" s="40"/>
      <c r="AJ75" s="40"/>
      <c r="AK75" s="40"/>
      <c r="AL75" s="40"/>
      <c r="AM75" s="62" t="s">
        <v>51</v>
      </c>
      <c r="AN75" s="40"/>
      <c r="AO75" s="40"/>
      <c r="AP75" s="38"/>
      <c r="AQ75" s="38"/>
      <c r="AR75" s="42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E76" s="36"/>
    </row>
    <row r="77" s="2" customFormat="1" ht="6.96" customHeight="1">
      <c r="A77" s="36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2"/>
      <c r="BE77" s="36"/>
    </row>
    <row r="81" s="2" customFormat="1" ht="6.96" customHeight="1">
      <c r="A81" s="36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2"/>
      <c r="BE81" s="36"/>
    </row>
    <row r="82" s="2" customFormat="1" ht="24.96" customHeight="1">
      <c r="A82" s="36"/>
      <c r="B82" s="37"/>
      <c r="C82" s="21" t="s">
        <v>54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E83" s="36"/>
    </row>
    <row r="84" s="4" customFormat="1" ht="12" customHeight="1">
      <c r="A84" s="4"/>
      <c r="B84" s="68"/>
      <c r="C84" s="30" t="s">
        <v>13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016/2025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E84" s="4"/>
    </row>
    <row r="85" s="5" customFormat="1" ht="36.96" customHeight="1">
      <c r="A85" s="5"/>
      <c r="B85" s="71"/>
      <c r="C85" s="72" t="s">
        <v>16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HYDRAULICKÉ VYVÁŽENÍ OTOPNÉ SOUSTAVY - 2. ETAPA RADIÁTOROVÁ TĚLESA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E86" s="36"/>
    </row>
    <row r="87" s="2" customFormat="1" ht="12" customHeight="1">
      <c r="A87" s="36"/>
      <c r="B87" s="37"/>
      <c r="C87" s="30" t="s">
        <v>20</v>
      </c>
      <c r="D87" s="38"/>
      <c r="E87" s="38"/>
      <c r="F87" s="38"/>
      <c r="G87" s="38"/>
      <c r="H87" s="38"/>
      <c r="I87" s="38"/>
      <c r="J87" s="38"/>
      <c r="K87" s="38"/>
      <c r="L87" s="76" t="str">
        <f>IF(K8="","",K8)</f>
        <v>LESNÍ 619, 289 23 MILOVICE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22</v>
      </c>
      <c r="AJ87" s="38"/>
      <c r="AK87" s="38"/>
      <c r="AL87" s="38"/>
      <c r="AM87" s="77" t="str">
        <f>IF(AN8= "","",AN8)</f>
        <v>28. 2. 2025</v>
      </c>
      <c r="AN87" s="77"/>
      <c r="AO87" s="38"/>
      <c r="AP87" s="38"/>
      <c r="AQ87" s="38"/>
      <c r="AR87" s="42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E88" s="36"/>
    </row>
    <row r="89" s="2" customFormat="1" ht="15.15" customHeight="1">
      <c r="A89" s="36"/>
      <c r="B89" s="37"/>
      <c r="C89" s="30" t="s">
        <v>24</v>
      </c>
      <c r="D89" s="38"/>
      <c r="E89" s="38"/>
      <c r="F89" s="38"/>
      <c r="G89" s="38"/>
      <c r="H89" s="38"/>
      <c r="I89" s="38"/>
      <c r="J89" s="38"/>
      <c r="K89" s="38"/>
      <c r="L89" s="69" t="str">
        <f>IF(E11= "","",E11)</f>
        <v xml:space="preserve"> 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30</v>
      </c>
      <c r="AJ89" s="38"/>
      <c r="AK89" s="38"/>
      <c r="AL89" s="38"/>
      <c r="AM89" s="78" t="str">
        <f>IF(E17="","",E17)</f>
        <v>ING. VÁCLAV PILÁT</v>
      </c>
      <c r="AN89" s="69"/>
      <c r="AO89" s="69"/>
      <c r="AP89" s="69"/>
      <c r="AQ89" s="38"/>
      <c r="AR89" s="42"/>
      <c r="AS89" s="79" t="s">
        <v>55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2"/>
      <c r="BE89" s="36"/>
    </row>
    <row r="90" s="2" customFormat="1" ht="15.15" customHeight="1">
      <c r="A90" s="36"/>
      <c r="B90" s="37"/>
      <c r="C90" s="30" t="s">
        <v>28</v>
      </c>
      <c r="D90" s="38"/>
      <c r="E90" s="38"/>
      <c r="F90" s="38"/>
      <c r="G90" s="38"/>
      <c r="H90" s="38"/>
      <c r="I90" s="38"/>
      <c r="J90" s="38"/>
      <c r="K90" s="38"/>
      <c r="L90" s="69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33</v>
      </c>
      <c r="AJ90" s="38"/>
      <c r="AK90" s="38"/>
      <c r="AL90" s="38"/>
      <c r="AM90" s="78" t="str">
        <f>IF(E20="","",E20)</f>
        <v xml:space="preserve"> </v>
      </c>
      <c r="AN90" s="69"/>
      <c r="AO90" s="69"/>
      <c r="AP90" s="69"/>
      <c r="AQ90" s="38"/>
      <c r="AR90" s="42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6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90"/>
      <c r="BE91" s="36"/>
    </row>
    <row r="92" s="2" customFormat="1" ht="29.28" customHeight="1">
      <c r="A92" s="36"/>
      <c r="B92" s="37"/>
      <c r="C92" s="91" t="s">
        <v>56</v>
      </c>
      <c r="D92" s="92"/>
      <c r="E92" s="92"/>
      <c r="F92" s="92"/>
      <c r="G92" s="92"/>
      <c r="H92" s="93"/>
      <c r="I92" s="94" t="s">
        <v>57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58</v>
      </c>
      <c r="AH92" s="92"/>
      <c r="AI92" s="92"/>
      <c r="AJ92" s="92"/>
      <c r="AK92" s="92"/>
      <c r="AL92" s="92"/>
      <c r="AM92" s="92"/>
      <c r="AN92" s="94" t="s">
        <v>59</v>
      </c>
      <c r="AO92" s="92"/>
      <c r="AP92" s="96"/>
      <c r="AQ92" s="97" t="s">
        <v>60</v>
      </c>
      <c r="AR92" s="42"/>
      <c r="AS92" s="98" t="s">
        <v>61</v>
      </c>
      <c r="AT92" s="99" t="s">
        <v>62</v>
      </c>
      <c r="AU92" s="99" t="s">
        <v>63</v>
      </c>
      <c r="AV92" s="99" t="s">
        <v>64</v>
      </c>
      <c r="AW92" s="99" t="s">
        <v>65</v>
      </c>
      <c r="AX92" s="99" t="s">
        <v>66</v>
      </c>
      <c r="AY92" s="99" t="s">
        <v>67</v>
      </c>
      <c r="AZ92" s="99" t="s">
        <v>68</v>
      </c>
      <c r="BA92" s="99" t="s">
        <v>69</v>
      </c>
      <c r="BB92" s="99" t="s">
        <v>70</v>
      </c>
      <c r="BC92" s="99" t="s">
        <v>71</v>
      </c>
      <c r="BD92" s="100" t="s">
        <v>72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3"/>
      <c r="BE93" s="36"/>
    </row>
    <row r="94" s="6" customFormat="1" ht="32.4" customHeight="1">
      <c r="A94" s="6"/>
      <c r="B94" s="104"/>
      <c r="C94" s="105" t="s">
        <v>73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ROUND(AG95,2)</f>
        <v>0</v>
      </c>
      <c r="AH94" s="107"/>
      <c r="AI94" s="107"/>
      <c r="AJ94" s="107"/>
      <c r="AK94" s="107"/>
      <c r="AL94" s="107"/>
      <c r="AM94" s="107"/>
      <c r="AN94" s="108">
        <f>SUM(AG94,AT94)</f>
        <v>0</v>
      </c>
      <c r="AO94" s="108"/>
      <c r="AP94" s="108"/>
      <c r="AQ94" s="109" t="s">
        <v>1</v>
      </c>
      <c r="AR94" s="110"/>
      <c r="AS94" s="111">
        <f>ROUND(AS95,2)</f>
        <v>0</v>
      </c>
      <c r="AT94" s="112">
        <f>ROUND(SUM(AV94:AW94),2)</f>
        <v>0</v>
      </c>
      <c r="AU94" s="113">
        <f>ROUND(AU95,5)</f>
        <v>0</v>
      </c>
      <c r="AV94" s="112">
        <f>ROUND(AZ94*L29,2)</f>
        <v>0</v>
      </c>
      <c r="AW94" s="112">
        <f>ROUND(BA94*L30,2)</f>
        <v>0</v>
      </c>
      <c r="AX94" s="112">
        <f>ROUND(BB94*L29,2)</f>
        <v>0</v>
      </c>
      <c r="AY94" s="112">
        <f>ROUND(BC94*L30,2)</f>
        <v>0</v>
      </c>
      <c r="AZ94" s="112">
        <f>ROUND(AZ95,2)</f>
        <v>0</v>
      </c>
      <c r="BA94" s="112">
        <f>ROUND(BA95,2)</f>
        <v>0</v>
      </c>
      <c r="BB94" s="112">
        <f>ROUND(BB95,2)</f>
        <v>0</v>
      </c>
      <c r="BC94" s="112">
        <f>ROUND(BC95,2)</f>
        <v>0</v>
      </c>
      <c r="BD94" s="114">
        <f>ROUND(BD95,2)</f>
        <v>0</v>
      </c>
      <c r="BE94" s="6"/>
      <c r="BS94" s="115" t="s">
        <v>74</v>
      </c>
      <c r="BT94" s="115" t="s">
        <v>75</v>
      </c>
      <c r="BV94" s="115" t="s">
        <v>76</v>
      </c>
      <c r="BW94" s="115" t="s">
        <v>5</v>
      </c>
      <c r="BX94" s="115" t="s">
        <v>77</v>
      </c>
      <c r="CL94" s="115" t="s">
        <v>1</v>
      </c>
    </row>
    <row r="95" s="7" customFormat="1" ht="37.5" customHeight="1">
      <c r="A95" s="116" t="s">
        <v>78</v>
      </c>
      <c r="B95" s="117"/>
      <c r="C95" s="118"/>
      <c r="D95" s="119" t="s">
        <v>14</v>
      </c>
      <c r="E95" s="119"/>
      <c r="F95" s="119"/>
      <c r="G95" s="119"/>
      <c r="H95" s="119"/>
      <c r="I95" s="120"/>
      <c r="J95" s="119" t="s">
        <v>17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'016-2025 - HYDRAULICKÉ VY...'!J28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79</v>
      </c>
      <c r="AR95" s="123"/>
      <c r="AS95" s="124">
        <v>0</v>
      </c>
      <c r="AT95" s="125">
        <f>ROUND(SUM(AV95:AW95),2)</f>
        <v>0</v>
      </c>
      <c r="AU95" s="126">
        <f>'016-2025 - HYDRAULICKÉ VY...'!P118</f>
        <v>0</v>
      </c>
      <c r="AV95" s="125">
        <f>'016-2025 - HYDRAULICKÉ VY...'!J31</f>
        <v>0</v>
      </c>
      <c r="AW95" s="125">
        <f>'016-2025 - HYDRAULICKÉ VY...'!J32</f>
        <v>0</v>
      </c>
      <c r="AX95" s="125">
        <f>'016-2025 - HYDRAULICKÉ VY...'!J33</f>
        <v>0</v>
      </c>
      <c r="AY95" s="125">
        <f>'016-2025 - HYDRAULICKÉ VY...'!J34</f>
        <v>0</v>
      </c>
      <c r="AZ95" s="125">
        <f>'016-2025 - HYDRAULICKÉ VY...'!F31</f>
        <v>0</v>
      </c>
      <c r="BA95" s="125">
        <f>'016-2025 - HYDRAULICKÉ VY...'!F32</f>
        <v>0</v>
      </c>
      <c r="BB95" s="125">
        <f>'016-2025 - HYDRAULICKÉ VY...'!F33</f>
        <v>0</v>
      </c>
      <c r="BC95" s="125">
        <f>'016-2025 - HYDRAULICKÉ VY...'!F34</f>
        <v>0</v>
      </c>
      <c r="BD95" s="127">
        <f>'016-2025 - HYDRAULICKÉ VY...'!F35</f>
        <v>0</v>
      </c>
      <c r="BE95" s="7"/>
      <c r="BT95" s="128" t="s">
        <v>80</v>
      </c>
      <c r="BU95" s="128" t="s">
        <v>81</v>
      </c>
      <c r="BV95" s="128" t="s">
        <v>76</v>
      </c>
      <c r="BW95" s="128" t="s">
        <v>5</v>
      </c>
      <c r="BX95" s="128" t="s">
        <v>77</v>
      </c>
      <c r="CL95" s="128" t="s">
        <v>1</v>
      </c>
    </row>
    <row r="96" s="2" customFormat="1" ht="30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42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="2" customFormat="1" ht="6.96" customHeight="1">
      <c r="A97" s="36"/>
      <c r="B97" s="64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42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</sheetData>
  <sheetProtection sheet="1" formatColumns="0" formatRows="0" objects="1" scenarios="1" spinCount="100000" saltValue="wynfD7lUmXaTRL9uwjZXR7MdM7KfJNkB2Nc1c6/AD1SKewrd99FfawhOykA2fuiZf1vr2dBiM69NR5/L+RaMjQ==" hashValue="g7oN/dh1rmDZLZTsIb3PDN9ZTi+ZGmXhcVXCAHS5TslqGa+4E0OUgXzzvNIIKdDhYnBXA6eszLDpwmsxMZ1kBA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16-2025 - HYDRAULICKÉ VY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8"/>
      <c r="AT3" s="15" t="s">
        <v>80</v>
      </c>
    </row>
    <row r="4" s="1" customFormat="1" ht="24.96" customHeight="1">
      <c r="B4" s="18"/>
      <c r="D4" s="131" t="s">
        <v>82</v>
      </c>
      <c r="L4" s="18"/>
      <c r="M4" s="132" t="s">
        <v>10</v>
      </c>
      <c r="AT4" s="15" t="s">
        <v>4</v>
      </c>
    </row>
    <row r="5" s="1" customFormat="1" ht="6.96" customHeight="1">
      <c r="B5" s="18"/>
      <c r="L5" s="18"/>
    </row>
    <row r="6" s="2" customFormat="1" ht="12" customHeight="1">
      <c r="A6" s="36"/>
      <c r="B6" s="42"/>
      <c r="C6" s="36"/>
      <c r="D6" s="133" t="s">
        <v>16</v>
      </c>
      <c r="E6" s="36"/>
      <c r="F6" s="36"/>
      <c r="G6" s="36"/>
      <c r="H6" s="36"/>
      <c r="I6" s="36"/>
      <c r="J6" s="36"/>
      <c r="K6" s="36"/>
      <c r="L6" s="61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="2" customFormat="1" ht="30" customHeight="1">
      <c r="A7" s="36"/>
      <c r="B7" s="42"/>
      <c r="C7" s="36"/>
      <c r="D7" s="36"/>
      <c r="E7" s="134" t="s">
        <v>17</v>
      </c>
      <c r="F7" s="36"/>
      <c r="G7" s="36"/>
      <c r="H7" s="36"/>
      <c r="I7" s="36"/>
      <c r="J7" s="36"/>
      <c r="K7" s="36"/>
      <c r="L7" s="61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="2" customFormat="1">
      <c r="A8" s="36"/>
      <c r="B8" s="42"/>
      <c r="C8" s="36"/>
      <c r="D8" s="36"/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2" customHeight="1">
      <c r="A9" s="36"/>
      <c r="B9" s="42"/>
      <c r="C9" s="36"/>
      <c r="D9" s="133" t="s">
        <v>18</v>
      </c>
      <c r="E9" s="36"/>
      <c r="F9" s="135" t="s">
        <v>1</v>
      </c>
      <c r="G9" s="36"/>
      <c r="H9" s="36"/>
      <c r="I9" s="133" t="s">
        <v>19</v>
      </c>
      <c r="J9" s="135" t="s">
        <v>1</v>
      </c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42"/>
      <c r="C10" s="36"/>
      <c r="D10" s="133" t="s">
        <v>20</v>
      </c>
      <c r="E10" s="36"/>
      <c r="F10" s="135" t="s">
        <v>21</v>
      </c>
      <c r="G10" s="36"/>
      <c r="H10" s="36"/>
      <c r="I10" s="133" t="s">
        <v>22</v>
      </c>
      <c r="J10" s="136" t="str">
        <f>'Rekapitulace stavby'!AN8</f>
        <v>28. 2. 2025</v>
      </c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0.8" customHeight="1">
      <c r="A11" s="36"/>
      <c r="B11" s="42"/>
      <c r="C11" s="36"/>
      <c r="D11" s="36"/>
      <c r="E11" s="36"/>
      <c r="F11" s="36"/>
      <c r="G11" s="36"/>
      <c r="H11" s="36"/>
      <c r="I11" s="36"/>
      <c r="J11" s="36"/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3" t="s">
        <v>24</v>
      </c>
      <c r="E12" s="36"/>
      <c r="F12" s="36"/>
      <c r="G12" s="36"/>
      <c r="H12" s="36"/>
      <c r="I12" s="133" t="s">
        <v>25</v>
      </c>
      <c r="J12" s="135" t="str">
        <f>IF('Rekapitulace stavby'!AN10="","",'Rekapitulace stavby'!AN10)</f>
        <v/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8" customHeight="1">
      <c r="A13" s="36"/>
      <c r="B13" s="42"/>
      <c r="C13" s="36"/>
      <c r="D13" s="36"/>
      <c r="E13" s="135" t="str">
        <f>IF('Rekapitulace stavby'!E11="","",'Rekapitulace stavby'!E11)</f>
        <v xml:space="preserve"> </v>
      </c>
      <c r="F13" s="36"/>
      <c r="G13" s="36"/>
      <c r="H13" s="36"/>
      <c r="I13" s="133" t="s">
        <v>27</v>
      </c>
      <c r="J13" s="135" t="str">
        <f>IF('Rekapitulace stavby'!AN11="","",'Rekapitulace stavby'!AN11)</f>
        <v/>
      </c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6.96" customHeight="1">
      <c r="A14" s="36"/>
      <c r="B14" s="42"/>
      <c r="C14" s="36"/>
      <c r="D14" s="36"/>
      <c r="E14" s="36"/>
      <c r="F14" s="36"/>
      <c r="G14" s="36"/>
      <c r="H14" s="36"/>
      <c r="I14" s="36"/>
      <c r="J14" s="36"/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2" customHeight="1">
      <c r="A15" s="36"/>
      <c r="B15" s="42"/>
      <c r="C15" s="36"/>
      <c r="D15" s="133" t="s">
        <v>28</v>
      </c>
      <c r="E15" s="36"/>
      <c r="F15" s="36"/>
      <c r="G15" s="36"/>
      <c r="H15" s="36"/>
      <c r="I15" s="133" t="s">
        <v>25</v>
      </c>
      <c r="J15" s="31" t="str">
        <f>'Rekapitulace stavby'!AN13</f>
        <v>Vyplň údaj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8" customHeight="1">
      <c r="A16" s="36"/>
      <c r="B16" s="42"/>
      <c r="C16" s="36"/>
      <c r="D16" s="36"/>
      <c r="E16" s="31" t="str">
        <f>'Rekapitulace stavby'!E14</f>
        <v>Vyplň údaj</v>
      </c>
      <c r="F16" s="135"/>
      <c r="G16" s="135"/>
      <c r="H16" s="135"/>
      <c r="I16" s="133" t="s">
        <v>27</v>
      </c>
      <c r="J16" s="31" t="str">
        <f>'Rekapitulace stavby'!AN14</f>
        <v>Vyplň údaj</v>
      </c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6.96" customHeight="1">
      <c r="A17" s="36"/>
      <c r="B17" s="42"/>
      <c r="C17" s="36"/>
      <c r="D17" s="36"/>
      <c r="E17" s="36"/>
      <c r="F17" s="36"/>
      <c r="G17" s="36"/>
      <c r="H17" s="36"/>
      <c r="I17" s="36"/>
      <c r="J17" s="36"/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2" customHeight="1">
      <c r="A18" s="36"/>
      <c r="B18" s="42"/>
      <c r="C18" s="36"/>
      <c r="D18" s="133" t="s">
        <v>30</v>
      </c>
      <c r="E18" s="36"/>
      <c r="F18" s="36"/>
      <c r="G18" s="36"/>
      <c r="H18" s="36"/>
      <c r="I18" s="133" t="s">
        <v>25</v>
      </c>
      <c r="J18" s="135" t="s">
        <v>1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8" customHeight="1">
      <c r="A19" s="36"/>
      <c r="B19" s="42"/>
      <c r="C19" s="36"/>
      <c r="D19" s="36"/>
      <c r="E19" s="135" t="s">
        <v>31</v>
      </c>
      <c r="F19" s="36"/>
      <c r="G19" s="36"/>
      <c r="H19" s="36"/>
      <c r="I19" s="133" t="s">
        <v>27</v>
      </c>
      <c r="J19" s="135" t="s">
        <v>1</v>
      </c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6.96" customHeight="1">
      <c r="A20" s="36"/>
      <c r="B20" s="42"/>
      <c r="C20" s="36"/>
      <c r="D20" s="36"/>
      <c r="E20" s="36"/>
      <c r="F20" s="36"/>
      <c r="G20" s="36"/>
      <c r="H20" s="36"/>
      <c r="I20" s="36"/>
      <c r="J20" s="36"/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2" customHeight="1">
      <c r="A21" s="36"/>
      <c r="B21" s="42"/>
      <c r="C21" s="36"/>
      <c r="D21" s="133" t="s">
        <v>33</v>
      </c>
      <c r="E21" s="36"/>
      <c r="F21" s="36"/>
      <c r="G21" s="36"/>
      <c r="H21" s="36"/>
      <c r="I21" s="133" t="s">
        <v>25</v>
      </c>
      <c r="J21" s="135" t="str">
        <f>IF('Rekapitulace stavby'!AN19="","",'Rekapitulace stavby'!AN19)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8" customHeight="1">
      <c r="A22" s="36"/>
      <c r="B22" s="42"/>
      <c r="C22" s="36"/>
      <c r="D22" s="36"/>
      <c r="E22" s="135" t="str">
        <f>IF('Rekapitulace stavby'!E20="","",'Rekapitulace stavby'!E20)</f>
        <v xml:space="preserve"> </v>
      </c>
      <c r="F22" s="36"/>
      <c r="G22" s="36"/>
      <c r="H22" s="36"/>
      <c r="I22" s="133" t="s">
        <v>27</v>
      </c>
      <c r="J22" s="135" t="str">
        <f>IF('Rekapitulace stavby'!AN20="","",'Rekapitulace stavby'!AN20)</f>
        <v/>
      </c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6.96" customHeight="1">
      <c r="A23" s="36"/>
      <c r="B23" s="42"/>
      <c r="C23" s="36"/>
      <c r="D23" s="36"/>
      <c r="E23" s="36"/>
      <c r="F23" s="36"/>
      <c r="G23" s="36"/>
      <c r="H23" s="36"/>
      <c r="I23" s="36"/>
      <c r="J23" s="36"/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2" customHeight="1">
      <c r="A24" s="36"/>
      <c r="B24" s="42"/>
      <c r="C24" s="36"/>
      <c r="D24" s="133" t="s">
        <v>34</v>
      </c>
      <c r="E24" s="36"/>
      <c r="F24" s="36"/>
      <c r="G24" s="36"/>
      <c r="H24" s="36"/>
      <c r="I24" s="36"/>
      <c r="J24" s="36"/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8" customFormat="1" ht="16.5" customHeight="1">
      <c r="A25" s="137"/>
      <c r="B25" s="138"/>
      <c r="C25" s="137"/>
      <c r="D25" s="137"/>
      <c r="E25" s="139" t="s">
        <v>1</v>
      </c>
      <c r="F25" s="139"/>
      <c r="G25" s="139"/>
      <c r="H25" s="139"/>
      <c r="I25" s="137"/>
      <c r="J25" s="137"/>
      <c r="K25" s="137"/>
      <c r="L25" s="140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</row>
    <row r="26" s="2" customFormat="1" ht="6.96" customHeight="1">
      <c r="A26" s="36"/>
      <c r="B26" s="42"/>
      <c r="C26" s="36"/>
      <c r="D26" s="36"/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42"/>
      <c r="C27" s="36"/>
      <c r="D27" s="141"/>
      <c r="E27" s="141"/>
      <c r="F27" s="141"/>
      <c r="G27" s="141"/>
      <c r="H27" s="141"/>
      <c r="I27" s="141"/>
      <c r="J27" s="141"/>
      <c r="K27" s="141"/>
      <c r="L27" s="61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25.44" customHeight="1">
      <c r="A28" s="36"/>
      <c r="B28" s="42"/>
      <c r="C28" s="36"/>
      <c r="D28" s="142" t="s">
        <v>35</v>
      </c>
      <c r="E28" s="36"/>
      <c r="F28" s="36"/>
      <c r="G28" s="36"/>
      <c r="H28" s="36"/>
      <c r="I28" s="36"/>
      <c r="J28" s="143">
        <f>ROUND(J118, 2)</f>
        <v>0</v>
      </c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1"/>
      <c r="E29" s="141"/>
      <c r="F29" s="141"/>
      <c r="G29" s="141"/>
      <c r="H29" s="141"/>
      <c r="I29" s="141"/>
      <c r="J29" s="141"/>
      <c r="K29" s="141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42"/>
      <c r="C30" s="36"/>
      <c r="D30" s="36"/>
      <c r="E30" s="36"/>
      <c r="F30" s="144" t="s">
        <v>37</v>
      </c>
      <c r="G30" s="36"/>
      <c r="H30" s="36"/>
      <c r="I30" s="144" t="s">
        <v>36</v>
      </c>
      <c r="J30" s="144" t="s">
        <v>38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42"/>
      <c r="C31" s="36"/>
      <c r="D31" s="145" t="s">
        <v>39</v>
      </c>
      <c r="E31" s="133" t="s">
        <v>40</v>
      </c>
      <c r="F31" s="146">
        <f>ROUND((SUM(BE118:BE163)),  2)</f>
        <v>0</v>
      </c>
      <c r="G31" s="36"/>
      <c r="H31" s="36"/>
      <c r="I31" s="147">
        <v>0.20999999999999999</v>
      </c>
      <c r="J31" s="146">
        <f>ROUND(((SUM(BE118:BE163))*I31),  2)</f>
        <v>0</v>
      </c>
      <c r="K31" s="36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133" t="s">
        <v>41</v>
      </c>
      <c r="F32" s="146">
        <f>ROUND((SUM(BF118:BF163)),  2)</f>
        <v>0</v>
      </c>
      <c r="G32" s="36"/>
      <c r="H32" s="36"/>
      <c r="I32" s="147">
        <v>0.12</v>
      </c>
      <c r="J32" s="146">
        <f>ROUND(((SUM(BF118:BF163))*I32),  2)</f>
        <v>0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42"/>
      <c r="C33" s="36"/>
      <c r="D33" s="36"/>
      <c r="E33" s="133" t="s">
        <v>42</v>
      </c>
      <c r="F33" s="146">
        <f>ROUND((SUM(BG118:BG163)),  2)</f>
        <v>0</v>
      </c>
      <c r="G33" s="36"/>
      <c r="H33" s="36"/>
      <c r="I33" s="147">
        <v>0.20999999999999999</v>
      </c>
      <c r="J33" s="146">
        <f>0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42"/>
      <c r="C34" s="36"/>
      <c r="D34" s="36"/>
      <c r="E34" s="133" t="s">
        <v>43</v>
      </c>
      <c r="F34" s="146">
        <f>ROUND((SUM(BH118:BH163)),  2)</f>
        <v>0</v>
      </c>
      <c r="G34" s="36"/>
      <c r="H34" s="36"/>
      <c r="I34" s="147">
        <v>0.12</v>
      </c>
      <c r="J34" s="146">
        <f>0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3" t="s">
        <v>44</v>
      </c>
      <c r="F35" s="146">
        <f>ROUND((SUM(BI118:BI163)),  2)</f>
        <v>0</v>
      </c>
      <c r="G35" s="36"/>
      <c r="H35" s="36"/>
      <c r="I35" s="147">
        <v>0</v>
      </c>
      <c r="J35" s="146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6.96" customHeight="1">
      <c r="A36" s="36"/>
      <c r="B36" s="42"/>
      <c r="C36" s="36"/>
      <c r="D36" s="36"/>
      <c r="E36" s="36"/>
      <c r="F36" s="36"/>
      <c r="G36" s="36"/>
      <c r="H36" s="36"/>
      <c r="I36" s="36"/>
      <c r="J36" s="36"/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="2" customFormat="1" ht="25.44" customHeight="1">
      <c r="A37" s="36"/>
      <c r="B37" s="42"/>
      <c r="C37" s="148"/>
      <c r="D37" s="149" t="s">
        <v>45</v>
      </c>
      <c r="E37" s="150"/>
      <c r="F37" s="150"/>
      <c r="G37" s="151" t="s">
        <v>46</v>
      </c>
      <c r="H37" s="152" t="s">
        <v>47</v>
      </c>
      <c r="I37" s="150"/>
      <c r="J37" s="153">
        <f>SUM(J28:J35)</f>
        <v>0</v>
      </c>
      <c r="K37" s="154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14.4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1" customFormat="1" ht="14.4" customHeight="1">
      <c r="B39" s="18"/>
      <c r="L39" s="18"/>
    </row>
    <row r="40" s="1" customFormat="1" ht="14.4" customHeight="1">
      <c r="B40" s="18"/>
      <c r="L40" s="1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55" t="s">
        <v>48</v>
      </c>
      <c r="E50" s="156"/>
      <c r="F50" s="156"/>
      <c r="G50" s="155" t="s">
        <v>49</v>
      </c>
      <c r="H50" s="156"/>
      <c r="I50" s="156"/>
      <c r="J50" s="156"/>
      <c r="K50" s="156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57" t="s">
        <v>50</v>
      </c>
      <c r="E61" s="158"/>
      <c r="F61" s="159" t="s">
        <v>51</v>
      </c>
      <c r="G61" s="157" t="s">
        <v>50</v>
      </c>
      <c r="H61" s="158"/>
      <c r="I61" s="158"/>
      <c r="J61" s="160" t="s">
        <v>51</v>
      </c>
      <c r="K61" s="158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55" t="s">
        <v>52</v>
      </c>
      <c r="E65" s="161"/>
      <c r="F65" s="161"/>
      <c r="G65" s="155" t="s">
        <v>53</v>
      </c>
      <c r="H65" s="161"/>
      <c r="I65" s="161"/>
      <c r="J65" s="161"/>
      <c r="K65" s="161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57" t="s">
        <v>50</v>
      </c>
      <c r="E76" s="158"/>
      <c r="F76" s="159" t="s">
        <v>51</v>
      </c>
      <c r="G76" s="157" t="s">
        <v>50</v>
      </c>
      <c r="H76" s="158"/>
      <c r="I76" s="158"/>
      <c r="J76" s="160" t="s">
        <v>51</v>
      </c>
      <c r="K76" s="158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64"/>
      <c r="C81" s="165"/>
      <c r="D81" s="165"/>
      <c r="E81" s="165"/>
      <c r="F81" s="165"/>
      <c r="G81" s="165"/>
      <c r="H81" s="165"/>
      <c r="I81" s="165"/>
      <c r="J81" s="165"/>
      <c r="K81" s="165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83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30" customHeight="1">
      <c r="A85" s="36"/>
      <c r="B85" s="37"/>
      <c r="C85" s="38"/>
      <c r="D85" s="38"/>
      <c r="E85" s="74" t="str">
        <f>E7</f>
        <v>HYDRAULICKÉ VYVÁŽENÍ OTOPNÉ SOUSTAVY - 2. ETAPA RADIÁTOROVÁ TĚLESA</v>
      </c>
      <c r="F85" s="38"/>
      <c r="G85" s="38"/>
      <c r="H85" s="38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2" customHeight="1">
      <c r="A87" s="36"/>
      <c r="B87" s="37"/>
      <c r="C87" s="30" t="s">
        <v>20</v>
      </c>
      <c r="D87" s="38"/>
      <c r="E87" s="38"/>
      <c r="F87" s="25" t="str">
        <f>F10</f>
        <v>LESNÍ 619, 289 23 MILOVICE</v>
      </c>
      <c r="G87" s="38"/>
      <c r="H87" s="38"/>
      <c r="I87" s="30" t="s">
        <v>22</v>
      </c>
      <c r="J87" s="77" t="str">
        <f>IF(J10="","",J10)</f>
        <v>28. 2. 2025</v>
      </c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5.15" customHeight="1">
      <c r="A89" s="36"/>
      <c r="B89" s="37"/>
      <c r="C89" s="30" t="s">
        <v>24</v>
      </c>
      <c r="D89" s="38"/>
      <c r="E89" s="38"/>
      <c r="F89" s="25" t="str">
        <f>E13</f>
        <v xml:space="preserve"> </v>
      </c>
      <c r="G89" s="38"/>
      <c r="H89" s="38"/>
      <c r="I89" s="30" t="s">
        <v>30</v>
      </c>
      <c r="J89" s="34" t="str">
        <f>E19</f>
        <v>ING. VÁCLAV PILÁT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15.15" customHeight="1">
      <c r="A90" s="36"/>
      <c r="B90" s="37"/>
      <c r="C90" s="30" t="s">
        <v>28</v>
      </c>
      <c r="D90" s="38"/>
      <c r="E90" s="38"/>
      <c r="F90" s="25" t="str">
        <f>IF(E16="","",E16)</f>
        <v>Vyplň údaj</v>
      </c>
      <c r="G90" s="38"/>
      <c r="H90" s="38"/>
      <c r="I90" s="30" t="s">
        <v>33</v>
      </c>
      <c r="J90" s="34" t="str">
        <f>E22</f>
        <v xml:space="preserve"> </v>
      </c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0.32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29.28" customHeight="1">
      <c r="A92" s="36"/>
      <c r="B92" s="37"/>
      <c r="C92" s="166" t="s">
        <v>84</v>
      </c>
      <c r="D92" s="167"/>
      <c r="E92" s="167"/>
      <c r="F92" s="167"/>
      <c r="G92" s="167"/>
      <c r="H92" s="167"/>
      <c r="I92" s="167"/>
      <c r="J92" s="168" t="s">
        <v>85</v>
      </c>
      <c r="K92" s="167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2.8" customHeight="1">
      <c r="A94" s="36"/>
      <c r="B94" s="37"/>
      <c r="C94" s="169" t="s">
        <v>86</v>
      </c>
      <c r="D94" s="38"/>
      <c r="E94" s="38"/>
      <c r="F94" s="38"/>
      <c r="G94" s="38"/>
      <c r="H94" s="38"/>
      <c r="I94" s="38"/>
      <c r="J94" s="108">
        <f>J118</f>
        <v>0</v>
      </c>
      <c r="K94" s="38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U94" s="15" t="s">
        <v>87</v>
      </c>
    </row>
    <row r="95" s="9" customFormat="1" ht="24.96" customHeight="1">
      <c r="A95" s="9"/>
      <c r="B95" s="170"/>
      <c r="C95" s="171"/>
      <c r="D95" s="172" t="s">
        <v>88</v>
      </c>
      <c r="E95" s="173"/>
      <c r="F95" s="173"/>
      <c r="G95" s="173"/>
      <c r="H95" s="173"/>
      <c r="I95" s="173"/>
      <c r="J95" s="174">
        <f>J119</f>
        <v>0</v>
      </c>
      <c r="K95" s="171"/>
      <c r="L95" s="175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6"/>
      <c r="C96" s="177"/>
      <c r="D96" s="178" t="s">
        <v>89</v>
      </c>
      <c r="E96" s="179"/>
      <c r="F96" s="179"/>
      <c r="G96" s="179"/>
      <c r="H96" s="179"/>
      <c r="I96" s="179"/>
      <c r="J96" s="180">
        <f>J120</f>
        <v>0</v>
      </c>
      <c r="K96" s="177"/>
      <c r="L96" s="18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6"/>
      <c r="C97" s="177"/>
      <c r="D97" s="178" t="s">
        <v>90</v>
      </c>
      <c r="E97" s="179"/>
      <c r="F97" s="179"/>
      <c r="G97" s="179"/>
      <c r="H97" s="179"/>
      <c r="I97" s="179"/>
      <c r="J97" s="180">
        <f>J131</f>
        <v>0</v>
      </c>
      <c r="K97" s="177"/>
      <c r="L97" s="181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6"/>
      <c r="C98" s="177"/>
      <c r="D98" s="178" t="s">
        <v>91</v>
      </c>
      <c r="E98" s="179"/>
      <c r="F98" s="179"/>
      <c r="G98" s="179"/>
      <c r="H98" s="179"/>
      <c r="I98" s="179"/>
      <c r="J98" s="180">
        <f>J142</f>
        <v>0</v>
      </c>
      <c r="K98" s="177"/>
      <c r="L98" s="18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6"/>
      <c r="C99" s="177"/>
      <c r="D99" s="178" t="s">
        <v>92</v>
      </c>
      <c r="E99" s="179"/>
      <c r="F99" s="179"/>
      <c r="G99" s="179"/>
      <c r="H99" s="179"/>
      <c r="I99" s="179"/>
      <c r="J99" s="180">
        <f>J159</f>
        <v>0</v>
      </c>
      <c r="K99" s="177"/>
      <c r="L99" s="18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0"/>
      <c r="C100" s="171"/>
      <c r="D100" s="172" t="s">
        <v>93</v>
      </c>
      <c r="E100" s="173"/>
      <c r="F100" s="173"/>
      <c r="G100" s="173"/>
      <c r="H100" s="173"/>
      <c r="I100" s="173"/>
      <c r="J100" s="174">
        <f>J162</f>
        <v>0</v>
      </c>
      <c r="K100" s="171"/>
      <c r="L100" s="17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6"/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61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="2" customFormat="1" ht="6.96" customHeight="1">
      <c r="A102" s="36"/>
      <c r="B102" s="64"/>
      <c r="C102" s="65"/>
      <c r="D102" s="65"/>
      <c r="E102" s="65"/>
      <c r="F102" s="65"/>
      <c r="G102" s="65"/>
      <c r="H102" s="65"/>
      <c r="I102" s="65"/>
      <c r="J102" s="65"/>
      <c r="K102" s="65"/>
      <c r="L102" s="61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6" s="2" customFormat="1" ht="6.96" customHeight="1">
      <c r="A106" s="36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1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24.96" customHeight="1">
      <c r="A107" s="36"/>
      <c r="B107" s="37"/>
      <c r="C107" s="21" t="s">
        <v>94</v>
      </c>
      <c r="D107" s="38"/>
      <c r="E107" s="38"/>
      <c r="F107" s="38"/>
      <c r="G107" s="38"/>
      <c r="H107" s="38"/>
      <c r="I107" s="38"/>
      <c r="J107" s="38"/>
      <c r="K107" s="38"/>
      <c r="L107" s="61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6.96" customHeight="1">
      <c r="A108" s="36"/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61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2" customHeight="1">
      <c r="A109" s="36"/>
      <c r="B109" s="37"/>
      <c r="C109" s="30" t="s">
        <v>16</v>
      </c>
      <c r="D109" s="38"/>
      <c r="E109" s="38"/>
      <c r="F109" s="38"/>
      <c r="G109" s="38"/>
      <c r="H109" s="38"/>
      <c r="I109" s="38"/>
      <c r="J109" s="38"/>
      <c r="K109" s="38"/>
      <c r="L109" s="61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30" customHeight="1">
      <c r="A110" s="36"/>
      <c r="B110" s="37"/>
      <c r="C110" s="38"/>
      <c r="D110" s="38"/>
      <c r="E110" s="74" t="str">
        <f>E7</f>
        <v>HYDRAULICKÉ VYVÁŽENÍ OTOPNÉ SOUSTAVY - 2. ETAPA RADIÁTOROVÁ TĚLESA</v>
      </c>
      <c r="F110" s="38"/>
      <c r="G110" s="38"/>
      <c r="H110" s="38"/>
      <c r="I110" s="38"/>
      <c r="J110" s="38"/>
      <c r="K110" s="38"/>
      <c r="L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6.96" customHeight="1">
      <c r="A111" s="36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12" customHeight="1">
      <c r="A112" s="36"/>
      <c r="B112" s="37"/>
      <c r="C112" s="30" t="s">
        <v>20</v>
      </c>
      <c r="D112" s="38"/>
      <c r="E112" s="38"/>
      <c r="F112" s="25" t="str">
        <f>F10</f>
        <v>LESNÍ 619, 289 23 MILOVICE</v>
      </c>
      <c r="G112" s="38"/>
      <c r="H112" s="38"/>
      <c r="I112" s="30" t="s">
        <v>22</v>
      </c>
      <c r="J112" s="77" t="str">
        <f>IF(J10="","",J10)</f>
        <v>28. 2. 2025</v>
      </c>
      <c r="K112" s="38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6.96" customHeight="1">
      <c r="A113" s="36"/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61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15.15" customHeight="1">
      <c r="A114" s="36"/>
      <c r="B114" s="37"/>
      <c r="C114" s="30" t="s">
        <v>24</v>
      </c>
      <c r="D114" s="38"/>
      <c r="E114" s="38"/>
      <c r="F114" s="25" t="str">
        <f>E13</f>
        <v xml:space="preserve"> </v>
      </c>
      <c r="G114" s="38"/>
      <c r="H114" s="38"/>
      <c r="I114" s="30" t="s">
        <v>30</v>
      </c>
      <c r="J114" s="34" t="str">
        <f>E19</f>
        <v>ING. VÁCLAV PILÁT</v>
      </c>
      <c r="K114" s="38"/>
      <c r="L114" s="61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15.15" customHeight="1">
      <c r="A115" s="36"/>
      <c r="B115" s="37"/>
      <c r="C115" s="30" t="s">
        <v>28</v>
      </c>
      <c r="D115" s="38"/>
      <c r="E115" s="38"/>
      <c r="F115" s="25" t="str">
        <f>IF(E16="","",E16)</f>
        <v>Vyplň údaj</v>
      </c>
      <c r="G115" s="38"/>
      <c r="H115" s="38"/>
      <c r="I115" s="30" t="s">
        <v>33</v>
      </c>
      <c r="J115" s="34" t="str">
        <f>E22</f>
        <v xml:space="preserve"> </v>
      </c>
      <c r="K115" s="38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10.32" customHeight="1">
      <c r="A116" s="36"/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11" customFormat="1" ht="29.28" customHeight="1">
      <c r="A117" s="182"/>
      <c r="B117" s="183"/>
      <c r="C117" s="184" t="s">
        <v>95</v>
      </c>
      <c r="D117" s="185" t="s">
        <v>60</v>
      </c>
      <c r="E117" s="185" t="s">
        <v>56</v>
      </c>
      <c r="F117" s="185" t="s">
        <v>57</v>
      </c>
      <c r="G117" s="185" t="s">
        <v>96</v>
      </c>
      <c r="H117" s="185" t="s">
        <v>97</v>
      </c>
      <c r="I117" s="185" t="s">
        <v>98</v>
      </c>
      <c r="J117" s="185" t="s">
        <v>85</v>
      </c>
      <c r="K117" s="186" t="s">
        <v>99</v>
      </c>
      <c r="L117" s="187"/>
      <c r="M117" s="98" t="s">
        <v>1</v>
      </c>
      <c r="N117" s="99" t="s">
        <v>39</v>
      </c>
      <c r="O117" s="99" t="s">
        <v>100</v>
      </c>
      <c r="P117" s="99" t="s">
        <v>101</v>
      </c>
      <c r="Q117" s="99" t="s">
        <v>102</v>
      </c>
      <c r="R117" s="99" t="s">
        <v>103</v>
      </c>
      <c r="S117" s="99" t="s">
        <v>104</v>
      </c>
      <c r="T117" s="100" t="s">
        <v>105</v>
      </c>
      <c r="U117" s="182"/>
      <c r="V117" s="182"/>
      <c r="W117" s="182"/>
      <c r="X117" s="182"/>
      <c r="Y117" s="182"/>
      <c r="Z117" s="182"/>
      <c r="AA117" s="182"/>
      <c r="AB117" s="182"/>
      <c r="AC117" s="182"/>
      <c r="AD117" s="182"/>
      <c r="AE117" s="182"/>
    </row>
    <row r="118" s="2" customFormat="1" ht="22.8" customHeight="1">
      <c r="A118" s="36"/>
      <c r="B118" s="37"/>
      <c r="C118" s="105" t="s">
        <v>106</v>
      </c>
      <c r="D118" s="38"/>
      <c r="E118" s="38"/>
      <c r="F118" s="38"/>
      <c r="G118" s="38"/>
      <c r="H118" s="38"/>
      <c r="I118" s="38"/>
      <c r="J118" s="188">
        <f>BK118</f>
        <v>0</v>
      </c>
      <c r="K118" s="38"/>
      <c r="L118" s="42"/>
      <c r="M118" s="101"/>
      <c r="N118" s="189"/>
      <c r="O118" s="102"/>
      <c r="P118" s="190">
        <f>P119+P162</f>
        <v>0</v>
      </c>
      <c r="Q118" s="102"/>
      <c r="R118" s="190">
        <f>R119+R162</f>
        <v>1.2751568000000002</v>
      </c>
      <c r="S118" s="102"/>
      <c r="T118" s="191">
        <f>T119+T162</f>
        <v>1.31406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5" t="s">
        <v>74</v>
      </c>
      <c r="AU118" s="15" t="s">
        <v>87</v>
      </c>
      <c r="BK118" s="192">
        <f>BK119+BK162</f>
        <v>0</v>
      </c>
    </row>
    <row r="119" s="12" customFormat="1" ht="25.92" customHeight="1">
      <c r="A119" s="12"/>
      <c r="B119" s="193"/>
      <c r="C119" s="194"/>
      <c r="D119" s="195" t="s">
        <v>74</v>
      </c>
      <c r="E119" s="196" t="s">
        <v>107</v>
      </c>
      <c r="F119" s="196" t="s">
        <v>108</v>
      </c>
      <c r="G119" s="194"/>
      <c r="H119" s="194"/>
      <c r="I119" s="197"/>
      <c r="J119" s="198">
        <f>BK119</f>
        <v>0</v>
      </c>
      <c r="K119" s="194"/>
      <c r="L119" s="199"/>
      <c r="M119" s="200"/>
      <c r="N119" s="201"/>
      <c r="O119" s="201"/>
      <c r="P119" s="202">
        <f>P120+P131+P142+P159</f>
        <v>0</v>
      </c>
      <c r="Q119" s="201"/>
      <c r="R119" s="202">
        <f>R120+R131+R142+R159</f>
        <v>1.2751568000000002</v>
      </c>
      <c r="S119" s="201"/>
      <c r="T119" s="203">
        <f>T120+T131+T142+T159</f>
        <v>1.31406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4" t="s">
        <v>109</v>
      </c>
      <c r="AT119" s="205" t="s">
        <v>74</v>
      </c>
      <c r="AU119" s="205" t="s">
        <v>75</v>
      </c>
      <c r="AY119" s="204" t="s">
        <v>110</v>
      </c>
      <c r="BK119" s="206">
        <f>BK120+BK131+BK142+BK159</f>
        <v>0</v>
      </c>
    </row>
    <row r="120" s="12" customFormat="1" ht="22.8" customHeight="1">
      <c r="A120" s="12"/>
      <c r="B120" s="193"/>
      <c r="C120" s="194"/>
      <c r="D120" s="195" t="s">
        <v>74</v>
      </c>
      <c r="E120" s="207" t="s">
        <v>111</v>
      </c>
      <c r="F120" s="207" t="s">
        <v>112</v>
      </c>
      <c r="G120" s="194"/>
      <c r="H120" s="194"/>
      <c r="I120" s="197"/>
      <c r="J120" s="208">
        <f>BK120</f>
        <v>0</v>
      </c>
      <c r="K120" s="194"/>
      <c r="L120" s="199"/>
      <c r="M120" s="200"/>
      <c r="N120" s="201"/>
      <c r="O120" s="201"/>
      <c r="P120" s="202">
        <f>SUM(P121:P130)</f>
        <v>0</v>
      </c>
      <c r="Q120" s="201"/>
      <c r="R120" s="202">
        <f>SUM(R121:R130)</f>
        <v>0.19773680000000002</v>
      </c>
      <c r="S120" s="201"/>
      <c r="T120" s="203">
        <f>SUM(T121:T130)</f>
        <v>0.60006000000000004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4" t="s">
        <v>109</v>
      </c>
      <c r="AT120" s="205" t="s">
        <v>74</v>
      </c>
      <c r="AU120" s="205" t="s">
        <v>80</v>
      </c>
      <c r="AY120" s="204" t="s">
        <v>110</v>
      </c>
      <c r="BK120" s="206">
        <f>SUM(BK121:BK130)</f>
        <v>0</v>
      </c>
    </row>
    <row r="121" s="2" customFormat="1" ht="16.5" customHeight="1">
      <c r="A121" s="36"/>
      <c r="B121" s="37"/>
      <c r="C121" s="209" t="s">
        <v>80</v>
      </c>
      <c r="D121" s="209" t="s">
        <v>113</v>
      </c>
      <c r="E121" s="210" t="s">
        <v>114</v>
      </c>
      <c r="F121" s="211" t="s">
        <v>115</v>
      </c>
      <c r="G121" s="212" t="s">
        <v>116</v>
      </c>
      <c r="H121" s="213">
        <v>146</v>
      </c>
      <c r="I121" s="214"/>
      <c r="J121" s="215">
        <f>ROUND(I121*H121,2)</f>
        <v>0</v>
      </c>
      <c r="K121" s="211" t="s">
        <v>117</v>
      </c>
      <c r="L121" s="42"/>
      <c r="M121" s="216" t="s">
        <v>1</v>
      </c>
      <c r="N121" s="217" t="s">
        <v>41</v>
      </c>
      <c r="O121" s="89"/>
      <c r="P121" s="218">
        <f>O121*H121</f>
        <v>0</v>
      </c>
      <c r="Q121" s="218">
        <v>5.94E-05</v>
      </c>
      <c r="R121" s="218">
        <f>Q121*H121</f>
        <v>0.0086724000000000002</v>
      </c>
      <c r="S121" s="218">
        <v>0.0011000000000000001</v>
      </c>
      <c r="T121" s="219">
        <f>S121*H121</f>
        <v>0.16060000000000002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220" t="s">
        <v>118</v>
      </c>
      <c r="AT121" s="220" t="s">
        <v>113</v>
      </c>
      <c r="AU121" s="220" t="s">
        <v>109</v>
      </c>
      <c r="AY121" s="15" t="s">
        <v>110</v>
      </c>
      <c r="BE121" s="221">
        <f>IF(N121="základní",J121,0)</f>
        <v>0</v>
      </c>
      <c r="BF121" s="221">
        <f>IF(N121="snížená",J121,0)</f>
        <v>0</v>
      </c>
      <c r="BG121" s="221">
        <f>IF(N121="zákl. přenesená",J121,0)</f>
        <v>0</v>
      </c>
      <c r="BH121" s="221">
        <f>IF(N121="sníž. přenesená",J121,0)</f>
        <v>0</v>
      </c>
      <c r="BI121" s="221">
        <f>IF(N121="nulová",J121,0)</f>
        <v>0</v>
      </c>
      <c r="BJ121" s="15" t="s">
        <v>109</v>
      </c>
      <c r="BK121" s="221">
        <f>ROUND(I121*H121,2)</f>
        <v>0</v>
      </c>
      <c r="BL121" s="15" t="s">
        <v>118</v>
      </c>
      <c r="BM121" s="220" t="s">
        <v>119</v>
      </c>
    </row>
    <row r="122" s="2" customFormat="1" ht="16.5" customHeight="1">
      <c r="A122" s="36"/>
      <c r="B122" s="37"/>
      <c r="C122" s="209" t="s">
        <v>109</v>
      </c>
      <c r="D122" s="209" t="s">
        <v>113</v>
      </c>
      <c r="E122" s="210" t="s">
        <v>120</v>
      </c>
      <c r="F122" s="211" t="s">
        <v>121</v>
      </c>
      <c r="G122" s="212" t="s">
        <v>116</v>
      </c>
      <c r="H122" s="213">
        <v>146</v>
      </c>
      <c r="I122" s="214"/>
      <c r="J122" s="215">
        <f>ROUND(I122*H122,2)</f>
        <v>0</v>
      </c>
      <c r="K122" s="211" t="s">
        <v>117</v>
      </c>
      <c r="L122" s="42"/>
      <c r="M122" s="216" t="s">
        <v>1</v>
      </c>
      <c r="N122" s="217" t="s">
        <v>41</v>
      </c>
      <c r="O122" s="89"/>
      <c r="P122" s="218">
        <f>O122*H122</f>
        <v>0</v>
      </c>
      <c r="Q122" s="218">
        <v>0.00012640000000000001</v>
      </c>
      <c r="R122" s="218">
        <f>Q122*H122</f>
        <v>0.018454400000000003</v>
      </c>
      <c r="S122" s="218">
        <v>0.0011000000000000001</v>
      </c>
      <c r="T122" s="219">
        <f>S122*H122</f>
        <v>0.16060000000000002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220" t="s">
        <v>118</v>
      </c>
      <c r="AT122" s="220" t="s">
        <v>113</v>
      </c>
      <c r="AU122" s="220" t="s">
        <v>109</v>
      </c>
      <c r="AY122" s="15" t="s">
        <v>110</v>
      </c>
      <c r="BE122" s="221">
        <f>IF(N122="základní",J122,0)</f>
        <v>0</v>
      </c>
      <c r="BF122" s="221">
        <f>IF(N122="snížená",J122,0)</f>
        <v>0</v>
      </c>
      <c r="BG122" s="221">
        <f>IF(N122="zákl. přenesená",J122,0)</f>
        <v>0</v>
      </c>
      <c r="BH122" s="221">
        <f>IF(N122="sníž. přenesená",J122,0)</f>
        <v>0</v>
      </c>
      <c r="BI122" s="221">
        <f>IF(N122="nulová",J122,0)</f>
        <v>0</v>
      </c>
      <c r="BJ122" s="15" t="s">
        <v>109</v>
      </c>
      <c r="BK122" s="221">
        <f>ROUND(I122*H122,2)</f>
        <v>0</v>
      </c>
      <c r="BL122" s="15" t="s">
        <v>118</v>
      </c>
      <c r="BM122" s="220" t="s">
        <v>122</v>
      </c>
    </row>
    <row r="123" s="2" customFormat="1" ht="16.5" customHeight="1">
      <c r="A123" s="36"/>
      <c r="B123" s="37"/>
      <c r="C123" s="209" t="s">
        <v>123</v>
      </c>
      <c r="D123" s="209" t="s">
        <v>113</v>
      </c>
      <c r="E123" s="210" t="s">
        <v>124</v>
      </c>
      <c r="F123" s="211" t="s">
        <v>125</v>
      </c>
      <c r="G123" s="212" t="s">
        <v>116</v>
      </c>
      <c r="H123" s="213">
        <v>146</v>
      </c>
      <c r="I123" s="214"/>
      <c r="J123" s="215">
        <f>ROUND(I123*H123,2)</f>
        <v>0</v>
      </c>
      <c r="K123" s="211" t="s">
        <v>117</v>
      </c>
      <c r="L123" s="42"/>
      <c r="M123" s="216" t="s">
        <v>1</v>
      </c>
      <c r="N123" s="217" t="s">
        <v>41</v>
      </c>
      <c r="O123" s="89"/>
      <c r="P123" s="218">
        <f>O123*H123</f>
        <v>0</v>
      </c>
      <c r="Q123" s="218">
        <v>0</v>
      </c>
      <c r="R123" s="218">
        <f>Q123*H123</f>
        <v>0</v>
      </c>
      <c r="S123" s="218">
        <v>0.00191</v>
      </c>
      <c r="T123" s="219">
        <f>S123*H123</f>
        <v>0.27886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20" t="s">
        <v>118</v>
      </c>
      <c r="AT123" s="220" t="s">
        <v>113</v>
      </c>
      <c r="AU123" s="220" t="s">
        <v>109</v>
      </c>
      <c r="AY123" s="15" t="s">
        <v>110</v>
      </c>
      <c r="BE123" s="221">
        <f>IF(N123="základní",J123,0)</f>
        <v>0</v>
      </c>
      <c r="BF123" s="221">
        <f>IF(N123="snížená",J123,0)</f>
        <v>0</v>
      </c>
      <c r="BG123" s="221">
        <f>IF(N123="zákl. přenesená",J123,0)</f>
        <v>0</v>
      </c>
      <c r="BH123" s="221">
        <f>IF(N123="sníž. přenesená",J123,0)</f>
        <v>0</v>
      </c>
      <c r="BI123" s="221">
        <f>IF(N123="nulová",J123,0)</f>
        <v>0</v>
      </c>
      <c r="BJ123" s="15" t="s">
        <v>109</v>
      </c>
      <c r="BK123" s="221">
        <f>ROUND(I123*H123,2)</f>
        <v>0</v>
      </c>
      <c r="BL123" s="15" t="s">
        <v>118</v>
      </c>
      <c r="BM123" s="220" t="s">
        <v>126</v>
      </c>
    </row>
    <row r="124" s="2" customFormat="1" ht="55.5" customHeight="1">
      <c r="A124" s="36"/>
      <c r="B124" s="37"/>
      <c r="C124" s="209" t="s">
        <v>127</v>
      </c>
      <c r="D124" s="209" t="s">
        <v>113</v>
      </c>
      <c r="E124" s="210" t="s">
        <v>128</v>
      </c>
      <c r="F124" s="211" t="s">
        <v>129</v>
      </c>
      <c r="G124" s="212" t="s">
        <v>116</v>
      </c>
      <c r="H124" s="213">
        <v>79</v>
      </c>
      <c r="I124" s="214"/>
      <c r="J124" s="215">
        <f>ROUND(I124*H124,2)</f>
        <v>0</v>
      </c>
      <c r="K124" s="211" t="s">
        <v>117</v>
      </c>
      <c r="L124" s="42"/>
      <c r="M124" s="216" t="s">
        <v>1</v>
      </c>
      <c r="N124" s="217" t="s">
        <v>41</v>
      </c>
      <c r="O124" s="89"/>
      <c r="P124" s="218">
        <f>O124*H124</f>
        <v>0</v>
      </c>
      <c r="Q124" s="218">
        <v>0.00032000000000000003</v>
      </c>
      <c r="R124" s="218">
        <f>Q124*H124</f>
        <v>0.02528</v>
      </c>
      <c r="S124" s="218">
        <v>0</v>
      </c>
      <c r="T124" s="219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220" t="s">
        <v>118</v>
      </c>
      <c r="AT124" s="220" t="s">
        <v>113</v>
      </c>
      <c r="AU124" s="220" t="s">
        <v>109</v>
      </c>
      <c r="AY124" s="15" t="s">
        <v>110</v>
      </c>
      <c r="BE124" s="221">
        <f>IF(N124="základní",J124,0)</f>
        <v>0</v>
      </c>
      <c r="BF124" s="221">
        <f>IF(N124="snížená",J124,0)</f>
        <v>0</v>
      </c>
      <c r="BG124" s="221">
        <f>IF(N124="zákl. přenesená",J124,0)</f>
        <v>0</v>
      </c>
      <c r="BH124" s="221">
        <f>IF(N124="sníž. přenesená",J124,0)</f>
        <v>0</v>
      </c>
      <c r="BI124" s="221">
        <f>IF(N124="nulová",J124,0)</f>
        <v>0</v>
      </c>
      <c r="BJ124" s="15" t="s">
        <v>109</v>
      </c>
      <c r="BK124" s="221">
        <f>ROUND(I124*H124,2)</f>
        <v>0</v>
      </c>
      <c r="BL124" s="15" t="s">
        <v>118</v>
      </c>
      <c r="BM124" s="220" t="s">
        <v>130</v>
      </c>
    </row>
    <row r="125" s="2" customFormat="1" ht="55.5" customHeight="1">
      <c r="A125" s="36"/>
      <c r="B125" s="37"/>
      <c r="C125" s="209" t="s">
        <v>131</v>
      </c>
      <c r="D125" s="209" t="s">
        <v>113</v>
      </c>
      <c r="E125" s="210" t="s">
        <v>132</v>
      </c>
      <c r="F125" s="211" t="s">
        <v>133</v>
      </c>
      <c r="G125" s="212" t="s">
        <v>116</v>
      </c>
      <c r="H125" s="213">
        <v>35</v>
      </c>
      <c r="I125" s="214"/>
      <c r="J125" s="215">
        <f>ROUND(I125*H125,2)</f>
        <v>0</v>
      </c>
      <c r="K125" s="211" t="s">
        <v>117</v>
      </c>
      <c r="L125" s="42"/>
      <c r="M125" s="216" t="s">
        <v>1</v>
      </c>
      <c r="N125" s="217" t="s">
        <v>41</v>
      </c>
      <c r="O125" s="89"/>
      <c r="P125" s="218">
        <f>O125*H125</f>
        <v>0</v>
      </c>
      <c r="Q125" s="218">
        <v>0.00046999999999999999</v>
      </c>
      <c r="R125" s="218">
        <f>Q125*H125</f>
        <v>0.016449999999999999</v>
      </c>
      <c r="S125" s="218">
        <v>0</v>
      </c>
      <c r="T125" s="219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220" t="s">
        <v>118</v>
      </c>
      <c r="AT125" s="220" t="s">
        <v>113</v>
      </c>
      <c r="AU125" s="220" t="s">
        <v>109</v>
      </c>
      <c r="AY125" s="15" t="s">
        <v>110</v>
      </c>
      <c r="BE125" s="221">
        <f>IF(N125="základní",J125,0)</f>
        <v>0</v>
      </c>
      <c r="BF125" s="221">
        <f>IF(N125="snížená",J125,0)</f>
        <v>0</v>
      </c>
      <c r="BG125" s="221">
        <f>IF(N125="zákl. přenesená",J125,0)</f>
        <v>0</v>
      </c>
      <c r="BH125" s="221">
        <f>IF(N125="sníž. přenesená",J125,0)</f>
        <v>0</v>
      </c>
      <c r="BI125" s="221">
        <f>IF(N125="nulová",J125,0)</f>
        <v>0</v>
      </c>
      <c r="BJ125" s="15" t="s">
        <v>109</v>
      </c>
      <c r="BK125" s="221">
        <f>ROUND(I125*H125,2)</f>
        <v>0</v>
      </c>
      <c r="BL125" s="15" t="s">
        <v>118</v>
      </c>
      <c r="BM125" s="220" t="s">
        <v>134</v>
      </c>
    </row>
    <row r="126" s="2" customFormat="1" ht="37.8" customHeight="1">
      <c r="A126" s="36"/>
      <c r="B126" s="37"/>
      <c r="C126" s="209" t="s">
        <v>135</v>
      </c>
      <c r="D126" s="209" t="s">
        <v>113</v>
      </c>
      <c r="E126" s="210" t="s">
        <v>136</v>
      </c>
      <c r="F126" s="211" t="s">
        <v>137</v>
      </c>
      <c r="G126" s="212" t="s">
        <v>116</v>
      </c>
      <c r="H126" s="213">
        <v>84</v>
      </c>
      <c r="I126" s="214"/>
      <c r="J126" s="215">
        <f>ROUND(I126*H126,2)</f>
        <v>0</v>
      </c>
      <c r="K126" s="211" t="s">
        <v>117</v>
      </c>
      <c r="L126" s="42"/>
      <c r="M126" s="216" t="s">
        <v>1</v>
      </c>
      <c r="N126" s="217" t="s">
        <v>41</v>
      </c>
      <c r="O126" s="89"/>
      <c r="P126" s="218">
        <f>O126*H126</f>
        <v>0</v>
      </c>
      <c r="Q126" s="218">
        <v>0.00023000000000000001</v>
      </c>
      <c r="R126" s="218">
        <f>Q126*H126</f>
        <v>0.01932</v>
      </c>
      <c r="S126" s="218">
        <v>0</v>
      </c>
      <c r="T126" s="219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20" t="s">
        <v>118</v>
      </c>
      <c r="AT126" s="220" t="s">
        <v>113</v>
      </c>
      <c r="AU126" s="220" t="s">
        <v>109</v>
      </c>
      <c r="AY126" s="15" t="s">
        <v>110</v>
      </c>
      <c r="BE126" s="221">
        <f>IF(N126="základní",J126,0)</f>
        <v>0</v>
      </c>
      <c r="BF126" s="221">
        <f>IF(N126="snížená",J126,0)</f>
        <v>0</v>
      </c>
      <c r="BG126" s="221">
        <f>IF(N126="zákl. přenesená",J126,0)</f>
        <v>0</v>
      </c>
      <c r="BH126" s="221">
        <f>IF(N126="sníž. přenesená",J126,0)</f>
        <v>0</v>
      </c>
      <c r="BI126" s="221">
        <f>IF(N126="nulová",J126,0)</f>
        <v>0</v>
      </c>
      <c r="BJ126" s="15" t="s">
        <v>109</v>
      </c>
      <c r="BK126" s="221">
        <f>ROUND(I126*H126,2)</f>
        <v>0</v>
      </c>
      <c r="BL126" s="15" t="s">
        <v>118</v>
      </c>
      <c r="BM126" s="220" t="s">
        <v>138</v>
      </c>
    </row>
    <row r="127" s="2" customFormat="1" ht="37.8" customHeight="1">
      <c r="A127" s="36"/>
      <c r="B127" s="37"/>
      <c r="C127" s="209" t="s">
        <v>139</v>
      </c>
      <c r="D127" s="209" t="s">
        <v>113</v>
      </c>
      <c r="E127" s="210" t="s">
        <v>140</v>
      </c>
      <c r="F127" s="211" t="s">
        <v>141</v>
      </c>
      <c r="G127" s="212" t="s">
        <v>116</v>
      </c>
      <c r="H127" s="213">
        <v>62</v>
      </c>
      <c r="I127" s="214"/>
      <c r="J127" s="215">
        <f>ROUND(I127*H127,2)</f>
        <v>0</v>
      </c>
      <c r="K127" s="211" t="s">
        <v>117</v>
      </c>
      <c r="L127" s="42"/>
      <c r="M127" s="216" t="s">
        <v>1</v>
      </c>
      <c r="N127" s="217" t="s">
        <v>41</v>
      </c>
      <c r="O127" s="89"/>
      <c r="P127" s="218">
        <f>O127*H127</f>
        <v>0</v>
      </c>
      <c r="Q127" s="218">
        <v>0.00025999999999999998</v>
      </c>
      <c r="R127" s="218">
        <f>Q127*H127</f>
        <v>0.016119999999999999</v>
      </c>
      <c r="S127" s="218">
        <v>0</v>
      </c>
      <c r="T127" s="219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220" t="s">
        <v>118</v>
      </c>
      <c r="AT127" s="220" t="s">
        <v>113</v>
      </c>
      <c r="AU127" s="220" t="s">
        <v>109</v>
      </c>
      <c r="AY127" s="15" t="s">
        <v>110</v>
      </c>
      <c r="BE127" s="221">
        <f>IF(N127="základní",J127,0)</f>
        <v>0</v>
      </c>
      <c r="BF127" s="221">
        <f>IF(N127="snížená",J127,0)</f>
        <v>0</v>
      </c>
      <c r="BG127" s="221">
        <f>IF(N127="zákl. přenesená",J127,0)</f>
        <v>0</v>
      </c>
      <c r="BH127" s="221">
        <f>IF(N127="sníž. přenesená",J127,0)</f>
        <v>0</v>
      </c>
      <c r="BI127" s="221">
        <f>IF(N127="nulová",J127,0)</f>
        <v>0</v>
      </c>
      <c r="BJ127" s="15" t="s">
        <v>109</v>
      </c>
      <c r="BK127" s="221">
        <f>ROUND(I127*H127,2)</f>
        <v>0</v>
      </c>
      <c r="BL127" s="15" t="s">
        <v>118</v>
      </c>
      <c r="BM127" s="220" t="s">
        <v>142</v>
      </c>
    </row>
    <row r="128" s="2" customFormat="1" ht="49.05" customHeight="1">
      <c r="A128" s="36"/>
      <c r="B128" s="37"/>
      <c r="C128" s="209" t="s">
        <v>143</v>
      </c>
      <c r="D128" s="209" t="s">
        <v>113</v>
      </c>
      <c r="E128" s="210" t="s">
        <v>144</v>
      </c>
      <c r="F128" s="211" t="s">
        <v>145</v>
      </c>
      <c r="G128" s="212" t="s">
        <v>116</v>
      </c>
      <c r="H128" s="213">
        <v>146</v>
      </c>
      <c r="I128" s="214"/>
      <c r="J128" s="215">
        <f>ROUND(I128*H128,2)</f>
        <v>0</v>
      </c>
      <c r="K128" s="211" t="s">
        <v>117</v>
      </c>
      <c r="L128" s="42"/>
      <c r="M128" s="216" t="s">
        <v>1</v>
      </c>
      <c r="N128" s="217" t="s">
        <v>41</v>
      </c>
      <c r="O128" s="89"/>
      <c r="P128" s="218">
        <f>O128*H128</f>
        <v>0</v>
      </c>
      <c r="Q128" s="218">
        <v>0.00029</v>
      </c>
      <c r="R128" s="218">
        <f>Q128*H128</f>
        <v>0.042340000000000003</v>
      </c>
      <c r="S128" s="218">
        <v>0</v>
      </c>
      <c r="T128" s="219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220" t="s">
        <v>118</v>
      </c>
      <c r="AT128" s="220" t="s">
        <v>113</v>
      </c>
      <c r="AU128" s="220" t="s">
        <v>109</v>
      </c>
      <c r="AY128" s="15" t="s">
        <v>110</v>
      </c>
      <c r="BE128" s="221">
        <f>IF(N128="základní",J128,0)</f>
        <v>0</v>
      </c>
      <c r="BF128" s="221">
        <f>IF(N128="snížená",J128,0)</f>
        <v>0</v>
      </c>
      <c r="BG128" s="221">
        <f>IF(N128="zákl. přenesená",J128,0)</f>
        <v>0</v>
      </c>
      <c r="BH128" s="221">
        <f>IF(N128="sníž. přenesená",J128,0)</f>
        <v>0</v>
      </c>
      <c r="BI128" s="221">
        <f>IF(N128="nulová",J128,0)</f>
        <v>0</v>
      </c>
      <c r="BJ128" s="15" t="s">
        <v>109</v>
      </c>
      <c r="BK128" s="221">
        <f>ROUND(I128*H128,2)</f>
        <v>0</v>
      </c>
      <c r="BL128" s="15" t="s">
        <v>118</v>
      </c>
      <c r="BM128" s="220" t="s">
        <v>146</v>
      </c>
    </row>
    <row r="129" s="2" customFormat="1" ht="16.5" customHeight="1">
      <c r="A129" s="36"/>
      <c r="B129" s="37"/>
      <c r="C129" s="209" t="s">
        <v>147</v>
      </c>
      <c r="D129" s="209" t="s">
        <v>113</v>
      </c>
      <c r="E129" s="210" t="s">
        <v>148</v>
      </c>
      <c r="F129" s="211" t="s">
        <v>149</v>
      </c>
      <c r="G129" s="212" t="s">
        <v>116</v>
      </c>
      <c r="H129" s="213">
        <v>146</v>
      </c>
      <c r="I129" s="214"/>
      <c r="J129" s="215">
        <f>ROUND(I129*H129,2)</f>
        <v>0</v>
      </c>
      <c r="K129" s="211" t="s">
        <v>117</v>
      </c>
      <c r="L129" s="42"/>
      <c r="M129" s="216" t="s">
        <v>1</v>
      </c>
      <c r="N129" s="217" t="s">
        <v>41</v>
      </c>
      <c r="O129" s="89"/>
      <c r="P129" s="218">
        <f>O129*H129</f>
        <v>0</v>
      </c>
      <c r="Q129" s="218">
        <v>0.00035</v>
      </c>
      <c r="R129" s="218">
        <f>Q129*H129</f>
        <v>0.0511</v>
      </c>
      <c r="S129" s="218">
        <v>0</v>
      </c>
      <c r="T129" s="219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20" t="s">
        <v>118</v>
      </c>
      <c r="AT129" s="220" t="s">
        <v>113</v>
      </c>
      <c r="AU129" s="220" t="s">
        <v>109</v>
      </c>
      <c r="AY129" s="15" t="s">
        <v>110</v>
      </c>
      <c r="BE129" s="221">
        <f>IF(N129="základní",J129,0)</f>
        <v>0</v>
      </c>
      <c r="BF129" s="221">
        <f>IF(N129="snížená",J129,0)</f>
        <v>0</v>
      </c>
      <c r="BG129" s="221">
        <f>IF(N129="zákl. přenesená",J129,0)</f>
        <v>0</v>
      </c>
      <c r="BH129" s="221">
        <f>IF(N129="sníž. přenesená",J129,0)</f>
        <v>0</v>
      </c>
      <c r="BI129" s="221">
        <f>IF(N129="nulová",J129,0)</f>
        <v>0</v>
      </c>
      <c r="BJ129" s="15" t="s">
        <v>109</v>
      </c>
      <c r="BK129" s="221">
        <f>ROUND(I129*H129,2)</f>
        <v>0</v>
      </c>
      <c r="BL129" s="15" t="s">
        <v>118</v>
      </c>
      <c r="BM129" s="220" t="s">
        <v>150</v>
      </c>
    </row>
    <row r="130" s="2" customFormat="1" ht="24.15" customHeight="1">
      <c r="A130" s="36"/>
      <c r="B130" s="37"/>
      <c r="C130" s="209" t="s">
        <v>151</v>
      </c>
      <c r="D130" s="209" t="s">
        <v>113</v>
      </c>
      <c r="E130" s="210" t="s">
        <v>152</v>
      </c>
      <c r="F130" s="211" t="s">
        <v>153</v>
      </c>
      <c r="G130" s="212" t="s">
        <v>154</v>
      </c>
      <c r="H130" s="222"/>
      <c r="I130" s="214"/>
      <c r="J130" s="215">
        <f>ROUND(I130*H130,2)</f>
        <v>0</v>
      </c>
      <c r="K130" s="211" t="s">
        <v>117</v>
      </c>
      <c r="L130" s="42"/>
      <c r="M130" s="216" t="s">
        <v>1</v>
      </c>
      <c r="N130" s="217" t="s">
        <v>41</v>
      </c>
      <c r="O130" s="89"/>
      <c r="P130" s="218">
        <f>O130*H130</f>
        <v>0</v>
      </c>
      <c r="Q130" s="218">
        <v>0</v>
      </c>
      <c r="R130" s="218">
        <f>Q130*H130</f>
        <v>0</v>
      </c>
      <c r="S130" s="218">
        <v>0</v>
      </c>
      <c r="T130" s="219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20" t="s">
        <v>118</v>
      </c>
      <c r="AT130" s="220" t="s">
        <v>113</v>
      </c>
      <c r="AU130" s="220" t="s">
        <v>109</v>
      </c>
      <c r="AY130" s="15" t="s">
        <v>110</v>
      </c>
      <c r="BE130" s="221">
        <f>IF(N130="základní",J130,0)</f>
        <v>0</v>
      </c>
      <c r="BF130" s="221">
        <f>IF(N130="snížená",J130,0)</f>
        <v>0</v>
      </c>
      <c r="BG130" s="221">
        <f>IF(N130="zákl. přenesená",J130,0)</f>
        <v>0</v>
      </c>
      <c r="BH130" s="221">
        <f>IF(N130="sníž. přenesená",J130,0)</f>
        <v>0</v>
      </c>
      <c r="BI130" s="221">
        <f>IF(N130="nulová",J130,0)</f>
        <v>0</v>
      </c>
      <c r="BJ130" s="15" t="s">
        <v>109</v>
      </c>
      <c r="BK130" s="221">
        <f>ROUND(I130*H130,2)</f>
        <v>0</v>
      </c>
      <c r="BL130" s="15" t="s">
        <v>118</v>
      </c>
      <c r="BM130" s="220" t="s">
        <v>155</v>
      </c>
    </row>
    <row r="131" s="12" customFormat="1" ht="22.8" customHeight="1">
      <c r="A131" s="12"/>
      <c r="B131" s="193"/>
      <c r="C131" s="194"/>
      <c r="D131" s="195" t="s">
        <v>74</v>
      </c>
      <c r="E131" s="207" t="s">
        <v>156</v>
      </c>
      <c r="F131" s="207" t="s">
        <v>157</v>
      </c>
      <c r="G131" s="194"/>
      <c r="H131" s="194"/>
      <c r="I131" s="197"/>
      <c r="J131" s="208">
        <f>BK131</f>
        <v>0</v>
      </c>
      <c r="K131" s="194"/>
      <c r="L131" s="199"/>
      <c r="M131" s="200"/>
      <c r="N131" s="201"/>
      <c r="O131" s="201"/>
      <c r="P131" s="202">
        <f>SUM(P132:P141)</f>
        <v>0</v>
      </c>
      <c r="Q131" s="201"/>
      <c r="R131" s="202">
        <f>SUM(R132:R141)</f>
        <v>1.0721700000000003</v>
      </c>
      <c r="S131" s="201"/>
      <c r="T131" s="203">
        <f>SUM(T132:T141)</f>
        <v>0.71400000000000008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4" t="s">
        <v>109</v>
      </c>
      <c r="AT131" s="205" t="s">
        <v>74</v>
      </c>
      <c r="AU131" s="205" t="s">
        <v>80</v>
      </c>
      <c r="AY131" s="204" t="s">
        <v>110</v>
      </c>
      <c r="BK131" s="206">
        <f>SUM(BK132:BK141)</f>
        <v>0</v>
      </c>
    </row>
    <row r="132" s="2" customFormat="1" ht="16.5" customHeight="1">
      <c r="A132" s="36"/>
      <c r="B132" s="37"/>
      <c r="C132" s="209" t="s">
        <v>158</v>
      </c>
      <c r="D132" s="209" t="s">
        <v>113</v>
      </c>
      <c r="E132" s="210" t="s">
        <v>159</v>
      </c>
      <c r="F132" s="211" t="s">
        <v>160</v>
      </c>
      <c r="G132" s="212" t="s">
        <v>116</v>
      </c>
      <c r="H132" s="213">
        <v>30</v>
      </c>
      <c r="I132" s="214"/>
      <c r="J132" s="215">
        <f>ROUND(I132*H132,2)</f>
        <v>0</v>
      </c>
      <c r="K132" s="211" t="s">
        <v>117</v>
      </c>
      <c r="L132" s="42"/>
      <c r="M132" s="216" t="s">
        <v>1</v>
      </c>
      <c r="N132" s="217" t="s">
        <v>41</v>
      </c>
      <c r="O132" s="89"/>
      <c r="P132" s="218">
        <f>O132*H132</f>
        <v>0</v>
      </c>
      <c r="Q132" s="218">
        <v>0</v>
      </c>
      <c r="R132" s="218">
        <f>Q132*H132</f>
        <v>0</v>
      </c>
      <c r="S132" s="218">
        <v>0.023800000000000002</v>
      </c>
      <c r="T132" s="219">
        <f>S132*H132</f>
        <v>0.71400000000000008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20" t="s">
        <v>118</v>
      </c>
      <c r="AT132" s="220" t="s">
        <v>113</v>
      </c>
      <c r="AU132" s="220" t="s">
        <v>109</v>
      </c>
      <c r="AY132" s="15" t="s">
        <v>110</v>
      </c>
      <c r="BE132" s="221">
        <f>IF(N132="základní",J132,0)</f>
        <v>0</v>
      </c>
      <c r="BF132" s="221">
        <f>IF(N132="snížená",J132,0)</f>
        <v>0</v>
      </c>
      <c r="BG132" s="221">
        <f>IF(N132="zákl. přenesená",J132,0)</f>
        <v>0</v>
      </c>
      <c r="BH132" s="221">
        <f>IF(N132="sníž. přenesená",J132,0)</f>
        <v>0</v>
      </c>
      <c r="BI132" s="221">
        <f>IF(N132="nulová",J132,0)</f>
        <v>0</v>
      </c>
      <c r="BJ132" s="15" t="s">
        <v>109</v>
      </c>
      <c r="BK132" s="221">
        <f>ROUND(I132*H132,2)</f>
        <v>0</v>
      </c>
      <c r="BL132" s="15" t="s">
        <v>118</v>
      </c>
      <c r="BM132" s="220" t="s">
        <v>161</v>
      </c>
    </row>
    <row r="133" s="2" customFormat="1" ht="16.5" customHeight="1">
      <c r="A133" s="36"/>
      <c r="B133" s="37"/>
      <c r="C133" s="209" t="s">
        <v>8</v>
      </c>
      <c r="D133" s="209" t="s">
        <v>113</v>
      </c>
      <c r="E133" s="210" t="s">
        <v>162</v>
      </c>
      <c r="F133" s="211" t="s">
        <v>163</v>
      </c>
      <c r="G133" s="212" t="s">
        <v>116</v>
      </c>
      <c r="H133" s="213">
        <v>1</v>
      </c>
      <c r="I133" s="214"/>
      <c r="J133" s="215">
        <f>ROUND(I133*H133,2)</f>
        <v>0</v>
      </c>
      <c r="K133" s="211" t="s">
        <v>117</v>
      </c>
      <c r="L133" s="42"/>
      <c r="M133" s="216" t="s">
        <v>1</v>
      </c>
      <c r="N133" s="217" t="s">
        <v>41</v>
      </c>
      <c r="O133" s="89"/>
      <c r="P133" s="218">
        <f>O133*H133</f>
        <v>0</v>
      </c>
      <c r="Q133" s="218">
        <v>0.02605</v>
      </c>
      <c r="R133" s="218">
        <f>Q133*H133</f>
        <v>0.02605</v>
      </c>
      <c r="S133" s="218">
        <v>0</v>
      </c>
      <c r="T133" s="219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20" t="s">
        <v>118</v>
      </c>
      <c r="AT133" s="220" t="s">
        <v>113</v>
      </c>
      <c r="AU133" s="220" t="s">
        <v>109</v>
      </c>
      <c r="AY133" s="15" t="s">
        <v>110</v>
      </c>
      <c r="BE133" s="221">
        <f>IF(N133="základní",J133,0)</f>
        <v>0</v>
      </c>
      <c r="BF133" s="221">
        <f>IF(N133="snížená",J133,0)</f>
        <v>0</v>
      </c>
      <c r="BG133" s="221">
        <f>IF(N133="zákl. přenesená",J133,0)</f>
        <v>0</v>
      </c>
      <c r="BH133" s="221">
        <f>IF(N133="sníž. přenesená",J133,0)</f>
        <v>0</v>
      </c>
      <c r="BI133" s="221">
        <f>IF(N133="nulová",J133,0)</f>
        <v>0</v>
      </c>
      <c r="BJ133" s="15" t="s">
        <v>109</v>
      </c>
      <c r="BK133" s="221">
        <f>ROUND(I133*H133,2)</f>
        <v>0</v>
      </c>
      <c r="BL133" s="15" t="s">
        <v>118</v>
      </c>
      <c r="BM133" s="220" t="s">
        <v>164</v>
      </c>
    </row>
    <row r="134" s="2" customFormat="1" ht="16.5" customHeight="1">
      <c r="A134" s="36"/>
      <c r="B134" s="37"/>
      <c r="C134" s="209" t="s">
        <v>165</v>
      </c>
      <c r="D134" s="209" t="s">
        <v>113</v>
      </c>
      <c r="E134" s="210" t="s">
        <v>166</v>
      </c>
      <c r="F134" s="211" t="s">
        <v>167</v>
      </c>
      <c r="G134" s="212" t="s">
        <v>116</v>
      </c>
      <c r="H134" s="213">
        <v>6</v>
      </c>
      <c r="I134" s="214"/>
      <c r="J134" s="215">
        <f>ROUND(I134*H134,2)</f>
        <v>0</v>
      </c>
      <c r="K134" s="211" t="s">
        <v>117</v>
      </c>
      <c r="L134" s="42"/>
      <c r="M134" s="216" t="s">
        <v>1</v>
      </c>
      <c r="N134" s="217" t="s">
        <v>41</v>
      </c>
      <c r="O134" s="89"/>
      <c r="P134" s="218">
        <f>O134*H134</f>
        <v>0</v>
      </c>
      <c r="Q134" s="218">
        <v>0.0287</v>
      </c>
      <c r="R134" s="218">
        <f>Q134*H134</f>
        <v>0.17219999999999999</v>
      </c>
      <c r="S134" s="218">
        <v>0</v>
      </c>
      <c r="T134" s="219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20" t="s">
        <v>118</v>
      </c>
      <c r="AT134" s="220" t="s">
        <v>113</v>
      </c>
      <c r="AU134" s="220" t="s">
        <v>109</v>
      </c>
      <c r="AY134" s="15" t="s">
        <v>110</v>
      </c>
      <c r="BE134" s="221">
        <f>IF(N134="základní",J134,0)</f>
        <v>0</v>
      </c>
      <c r="BF134" s="221">
        <f>IF(N134="snížená",J134,0)</f>
        <v>0</v>
      </c>
      <c r="BG134" s="221">
        <f>IF(N134="zákl. přenesená",J134,0)</f>
        <v>0</v>
      </c>
      <c r="BH134" s="221">
        <f>IF(N134="sníž. přenesená",J134,0)</f>
        <v>0</v>
      </c>
      <c r="BI134" s="221">
        <f>IF(N134="nulová",J134,0)</f>
        <v>0</v>
      </c>
      <c r="BJ134" s="15" t="s">
        <v>109</v>
      </c>
      <c r="BK134" s="221">
        <f>ROUND(I134*H134,2)</f>
        <v>0</v>
      </c>
      <c r="BL134" s="15" t="s">
        <v>118</v>
      </c>
      <c r="BM134" s="220" t="s">
        <v>168</v>
      </c>
    </row>
    <row r="135" s="2" customFormat="1" ht="16.5" customHeight="1">
      <c r="A135" s="36"/>
      <c r="B135" s="37"/>
      <c r="C135" s="209" t="s">
        <v>169</v>
      </c>
      <c r="D135" s="209" t="s">
        <v>113</v>
      </c>
      <c r="E135" s="210" t="s">
        <v>170</v>
      </c>
      <c r="F135" s="211" t="s">
        <v>171</v>
      </c>
      <c r="G135" s="212" t="s">
        <v>116</v>
      </c>
      <c r="H135" s="213">
        <v>9</v>
      </c>
      <c r="I135" s="214"/>
      <c r="J135" s="215">
        <f>ROUND(I135*H135,2)</f>
        <v>0</v>
      </c>
      <c r="K135" s="211" t="s">
        <v>117</v>
      </c>
      <c r="L135" s="42"/>
      <c r="M135" s="216" t="s">
        <v>1</v>
      </c>
      <c r="N135" s="217" t="s">
        <v>41</v>
      </c>
      <c r="O135" s="89"/>
      <c r="P135" s="218">
        <f>O135*H135</f>
        <v>0</v>
      </c>
      <c r="Q135" s="218">
        <v>0.034000000000000002</v>
      </c>
      <c r="R135" s="218">
        <f>Q135*H135</f>
        <v>0.30600000000000005</v>
      </c>
      <c r="S135" s="218">
        <v>0</v>
      </c>
      <c r="T135" s="219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20" t="s">
        <v>118</v>
      </c>
      <c r="AT135" s="220" t="s">
        <v>113</v>
      </c>
      <c r="AU135" s="220" t="s">
        <v>109</v>
      </c>
      <c r="AY135" s="15" t="s">
        <v>110</v>
      </c>
      <c r="BE135" s="221">
        <f>IF(N135="základní",J135,0)</f>
        <v>0</v>
      </c>
      <c r="BF135" s="221">
        <f>IF(N135="snížená",J135,0)</f>
        <v>0</v>
      </c>
      <c r="BG135" s="221">
        <f>IF(N135="zákl. přenesená",J135,0)</f>
        <v>0</v>
      </c>
      <c r="BH135" s="221">
        <f>IF(N135="sníž. přenesená",J135,0)</f>
        <v>0</v>
      </c>
      <c r="BI135" s="221">
        <f>IF(N135="nulová",J135,0)</f>
        <v>0</v>
      </c>
      <c r="BJ135" s="15" t="s">
        <v>109</v>
      </c>
      <c r="BK135" s="221">
        <f>ROUND(I135*H135,2)</f>
        <v>0</v>
      </c>
      <c r="BL135" s="15" t="s">
        <v>118</v>
      </c>
      <c r="BM135" s="220" t="s">
        <v>172</v>
      </c>
    </row>
    <row r="136" s="2" customFormat="1" ht="16.5" customHeight="1">
      <c r="A136" s="36"/>
      <c r="B136" s="37"/>
      <c r="C136" s="209" t="s">
        <v>173</v>
      </c>
      <c r="D136" s="209" t="s">
        <v>113</v>
      </c>
      <c r="E136" s="210" t="s">
        <v>174</v>
      </c>
      <c r="F136" s="211" t="s">
        <v>175</v>
      </c>
      <c r="G136" s="212" t="s">
        <v>116</v>
      </c>
      <c r="H136" s="213">
        <v>3</v>
      </c>
      <c r="I136" s="214"/>
      <c r="J136" s="215">
        <f>ROUND(I136*H136,2)</f>
        <v>0</v>
      </c>
      <c r="K136" s="211" t="s">
        <v>117</v>
      </c>
      <c r="L136" s="42"/>
      <c r="M136" s="216" t="s">
        <v>1</v>
      </c>
      <c r="N136" s="217" t="s">
        <v>41</v>
      </c>
      <c r="O136" s="89"/>
      <c r="P136" s="218">
        <f>O136*H136</f>
        <v>0</v>
      </c>
      <c r="Q136" s="218">
        <v>0.034279999999999998</v>
      </c>
      <c r="R136" s="218">
        <f>Q136*H136</f>
        <v>0.10283999999999999</v>
      </c>
      <c r="S136" s="218">
        <v>0</v>
      </c>
      <c r="T136" s="219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20" t="s">
        <v>118</v>
      </c>
      <c r="AT136" s="220" t="s">
        <v>113</v>
      </c>
      <c r="AU136" s="220" t="s">
        <v>109</v>
      </c>
      <c r="AY136" s="15" t="s">
        <v>110</v>
      </c>
      <c r="BE136" s="221">
        <f>IF(N136="základní",J136,0)</f>
        <v>0</v>
      </c>
      <c r="BF136" s="221">
        <f>IF(N136="snížená",J136,0)</f>
        <v>0</v>
      </c>
      <c r="BG136" s="221">
        <f>IF(N136="zákl. přenesená",J136,0)</f>
        <v>0</v>
      </c>
      <c r="BH136" s="221">
        <f>IF(N136="sníž. přenesená",J136,0)</f>
        <v>0</v>
      </c>
      <c r="BI136" s="221">
        <f>IF(N136="nulová",J136,0)</f>
        <v>0</v>
      </c>
      <c r="BJ136" s="15" t="s">
        <v>109</v>
      </c>
      <c r="BK136" s="221">
        <f>ROUND(I136*H136,2)</f>
        <v>0</v>
      </c>
      <c r="BL136" s="15" t="s">
        <v>118</v>
      </c>
      <c r="BM136" s="220" t="s">
        <v>176</v>
      </c>
    </row>
    <row r="137" s="2" customFormat="1" ht="16.5" customHeight="1">
      <c r="A137" s="36"/>
      <c r="B137" s="37"/>
      <c r="C137" s="209" t="s">
        <v>118</v>
      </c>
      <c r="D137" s="209" t="s">
        <v>113</v>
      </c>
      <c r="E137" s="210" t="s">
        <v>177</v>
      </c>
      <c r="F137" s="211" t="s">
        <v>178</v>
      </c>
      <c r="G137" s="212" t="s">
        <v>116</v>
      </c>
      <c r="H137" s="213">
        <v>6</v>
      </c>
      <c r="I137" s="214"/>
      <c r="J137" s="215">
        <f>ROUND(I137*H137,2)</f>
        <v>0</v>
      </c>
      <c r="K137" s="211" t="s">
        <v>117</v>
      </c>
      <c r="L137" s="42"/>
      <c r="M137" s="216" t="s">
        <v>1</v>
      </c>
      <c r="N137" s="217" t="s">
        <v>41</v>
      </c>
      <c r="O137" s="89"/>
      <c r="P137" s="218">
        <f>O137*H137</f>
        <v>0</v>
      </c>
      <c r="Q137" s="218">
        <v>0.038289999999999998</v>
      </c>
      <c r="R137" s="218">
        <f>Q137*H137</f>
        <v>0.22974</v>
      </c>
      <c r="S137" s="218">
        <v>0</v>
      </c>
      <c r="T137" s="219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20" t="s">
        <v>118</v>
      </c>
      <c r="AT137" s="220" t="s">
        <v>113</v>
      </c>
      <c r="AU137" s="220" t="s">
        <v>109</v>
      </c>
      <c r="AY137" s="15" t="s">
        <v>110</v>
      </c>
      <c r="BE137" s="221">
        <f>IF(N137="základní",J137,0)</f>
        <v>0</v>
      </c>
      <c r="BF137" s="221">
        <f>IF(N137="snížená",J137,0)</f>
        <v>0</v>
      </c>
      <c r="BG137" s="221">
        <f>IF(N137="zákl. přenesená",J137,0)</f>
        <v>0</v>
      </c>
      <c r="BH137" s="221">
        <f>IF(N137="sníž. přenesená",J137,0)</f>
        <v>0</v>
      </c>
      <c r="BI137" s="221">
        <f>IF(N137="nulová",J137,0)</f>
        <v>0</v>
      </c>
      <c r="BJ137" s="15" t="s">
        <v>109</v>
      </c>
      <c r="BK137" s="221">
        <f>ROUND(I137*H137,2)</f>
        <v>0</v>
      </c>
      <c r="BL137" s="15" t="s">
        <v>118</v>
      </c>
      <c r="BM137" s="220" t="s">
        <v>179</v>
      </c>
    </row>
    <row r="138" s="2" customFormat="1" ht="16.5" customHeight="1">
      <c r="A138" s="36"/>
      <c r="B138" s="37"/>
      <c r="C138" s="209" t="s">
        <v>180</v>
      </c>
      <c r="D138" s="209" t="s">
        <v>113</v>
      </c>
      <c r="E138" s="210" t="s">
        <v>181</v>
      </c>
      <c r="F138" s="211" t="s">
        <v>182</v>
      </c>
      <c r="G138" s="212" t="s">
        <v>116</v>
      </c>
      <c r="H138" s="213">
        <v>1</v>
      </c>
      <c r="I138" s="214"/>
      <c r="J138" s="215">
        <f>ROUND(I138*H138,2)</f>
        <v>0</v>
      </c>
      <c r="K138" s="211" t="s">
        <v>117</v>
      </c>
      <c r="L138" s="42"/>
      <c r="M138" s="216" t="s">
        <v>1</v>
      </c>
      <c r="N138" s="217" t="s">
        <v>41</v>
      </c>
      <c r="O138" s="89"/>
      <c r="P138" s="218">
        <f>O138*H138</f>
        <v>0</v>
      </c>
      <c r="Q138" s="218">
        <v>0.042299999999999997</v>
      </c>
      <c r="R138" s="218">
        <f>Q138*H138</f>
        <v>0.042299999999999997</v>
      </c>
      <c r="S138" s="218">
        <v>0</v>
      </c>
      <c r="T138" s="219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20" t="s">
        <v>118</v>
      </c>
      <c r="AT138" s="220" t="s">
        <v>113</v>
      </c>
      <c r="AU138" s="220" t="s">
        <v>109</v>
      </c>
      <c r="AY138" s="15" t="s">
        <v>110</v>
      </c>
      <c r="BE138" s="221">
        <f>IF(N138="základní",J138,0)</f>
        <v>0</v>
      </c>
      <c r="BF138" s="221">
        <f>IF(N138="snížená",J138,0)</f>
        <v>0</v>
      </c>
      <c r="BG138" s="221">
        <f>IF(N138="zákl. přenesená",J138,0)</f>
        <v>0</v>
      </c>
      <c r="BH138" s="221">
        <f>IF(N138="sníž. přenesená",J138,0)</f>
        <v>0</v>
      </c>
      <c r="BI138" s="221">
        <f>IF(N138="nulová",J138,0)</f>
        <v>0</v>
      </c>
      <c r="BJ138" s="15" t="s">
        <v>109</v>
      </c>
      <c r="BK138" s="221">
        <f>ROUND(I138*H138,2)</f>
        <v>0</v>
      </c>
      <c r="BL138" s="15" t="s">
        <v>118</v>
      </c>
      <c r="BM138" s="220" t="s">
        <v>183</v>
      </c>
    </row>
    <row r="139" s="2" customFormat="1" ht="16.5" customHeight="1">
      <c r="A139" s="36"/>
      <c r="B139" s="37"/>
      <c r="C139" s="209" t="s">
        <v>184</v>
      </c>
      <c r="D139" s="209" t="s">
        <v>113</v>
      </c>
      <c r="E139" s="210" t="s">
        <v>185</v>
      </c>
      <c r="F139" s="211" t="s">
        <v>186</v>
      </c>
      <c r="G139" s="212" t="s">
        <v>116</v>
      </c>
      <c r="H139" s="213">
        <v>2</v>
      </c>
      <c r="I139" s="214"/>
      <c r="J139" s="215">
        <f>ROUND(I139*H139,2)</f>
        <v>0</v>
      </c>
      <c r="K139" s="211" t="s">
        <v>117</v>
      </c>
      <c r="L139" s="42"/>
      <c r="M139" s="216" t="s">
        <v>1</v>
      </c>
      <c r="N139" s="217" t="s">
        <v>41</v>
      </c>
      <c r="O139" s="89"/>
      <c r="P139" s="218">
        <f>O139*H139</f>
        <v>0</v>
      </c>
      <c r="Q139" s="218">
        <v>0.046199999999999998</v>
      </c>
      <c r="R139" s="218">
        <f>Q139*H139</f>
        <v>0.092399999999999996</v>
      </c>
      <c r="S139" s="218">
        <v>0</v>
      </c>
      <c r="T139" s="219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0" t="s">
        <v>118</v>
      </c>
      <c r="AT139" s="220" t="s">
        <v>113</v>
      </c>
      <c r="AU139" s="220" t="s">
        <v>109</v>
      </c>
      <c r="AY139" s="15" t="s">
        <v>110</v>
      </c>
      <c r="BE139" s="221">
        <f>IF(N139="základní",J139,0)</f>
        <v>0</v>
      </c>
      <c r="BF139" s="221">
        <f>IF(N139="snížená",J139,0)</f>
        <v>0</v>
      </c>
      <c r="BG139" s="221">
        <f>IF(N139="zákl. přenesená",J139,0)</f>
        <v>0</v>
      </c>
      <c r="BH139" s="221">
        <f>IF(N139="sníž. přenesená",J139,0)</f>
        <v>0</v>
      </c>
      <c r="BI139" s="221">
        <f>IF(N139="nulová",J139,0)</f>
        <v>0</v>
      </c>
      <c r="BJ139" s="15" t="s">
        <v>109</v>
      </c>
      <c r="BK139" s="221">
        <f>ROUND(I139*H139,2)</f>
        <v>0</v>
      </c>
      <c r="BL139" s="15" t="s">
        <v>118</v>
      </c>
      <c r="BM139" s="220" t="s">
        <v>187</v>
      </c>
    </row>
    <row r="140" s="2" customFormat="1" ht="16.5" customHeight="1">
      <c r="A140" s="36"/>
      <c r="B140" s="37"/>
      <c r="C140" s="209" t="s">
        <v>188</v>
      </c>
      <c r="D140" s="209" t="s">
        <v>113</v>
      </c>
      <c r="E140" s="210" t="s">
        <v>189</v>
      </c>
      <c r="F140" s="211" t="s">
        <v>190</v>
      </c>
      <c r="G140" s="212" t="s">
        <v>116</v>
      </c>
      <c r="H140" s="213">
        <v>2</v>
      </c>
      <c r="I140" s="214"/>
      <c r="J140" s="215">
        <f>ROUND(I140*H140,2)</f>
        <v>0</v>
      </c>
      <c r="K140" s="211" t="s">
        <v>117</v>
      </c>
      <c r="L140" s="42"/>
      <c r="M140" s="216" t="s">
        <v>1</v>
      </c>
      <c r="N140" s="217" t="s">
        <v>41</v>
      </c>
      <c r="O140" s="89"/>
      <c r="P140" s="218">
        <f>O140*H140</f>
        <v>0</v>
      </c>
      <c r="Q140" s="218">
        <v>0.050319999999999997</v>
      </c>
      <c r="R140" s="218">
        <f>Q140*H140</f>
        <v>0.10063999999999999</v>
      </c>
      <c r="S140" s="218">
        <v>0</v>
      </c>
      <c r="T140" s="219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20" t="s">
        <v>118</v>
      </c>
      <c r="AT140" s="220" t="s">
        <v>113</v>
      </c>
      <c r="AU140" s="220" t="s">
        <v>109</v>
      </c>
      <c r="AY140" s="15" t="s">
        <v>110</v>
      </c>
      <c r="BE140" s="221">
        <f>IF(N140="základní",J140,0)</f>
        <v>0</v>
      </c>
      <c r="BF140" s="221">
        <f>IF(N140="snížená",J140,0)</f>
        <v>0</v>
      </c>
      <c r="BG140" s="221">
        <f>IF(N140="zákl. přenesená",J140,0)</f>
        <v>0</v>
      </c>
      <c r="BH140" s="221">
        <f>IF(N140="sníž. přenesená",J140,0)</f>
        <v>0</v>
      </c>
      <c r="BI140" s="221">
        <f>IF(N140="nulová",J140,0)</f>
        <v>0</v>
      </c>
      <c r="BJ140" s="15" t="s">
        <v>109</v>
      </c>
      <c r="BK140" s="221">
        <f>ROUND(I140*H140,2)</f>
        <v>0</v>
      </c>
      <c r="BL140" s="15" t="s">
        <v>118</v>
      </c>
      <c r="BM140" s="220" t="s">
        <v>191</v>
      </c>
    </row>
    <row r="141" s="2" customFormat="1" ht="24.15" customHeight="1">
      <c r="A141" s="36"/>
      <c r="B141" s="37"/>
      <c r="C141" s="209" t="s">
        <v>192</v>
      </c>
      <c r="D141" s="209" t="s">
        <v>113</v>
      </c>
      <c r="E141" s="210" t="s">
        <v>193</v>
      </c>
      <c r="F141" s="211" t="s">
        <v>194</v>
      </c>
      <c r="G141" s="212" t="s">
        <v>154</v>
      </c>
      <c r="H141" s="222"/>
      <c r="I141" s="214"/>
      <c r="J141" s="215">
        <f>ROUND(I141*H141,2)</f>
        <v>0</v>
      </c>
      <c r="K141" s="211" t="s">
        <v>117</v>
      </c>
      <c r="L141" s="42"/>
      <c r="M141" s="216" t="s">
        <v>1</v>
      </c>
      <c r="N141" s="217" t="s">
        <v>41</v>
      </c>
      <c r="O141" s="89"/>
      <c r="P141" s="218">
        <f>O141*H141</f>
        <v>0</v>
      </c>
      <c r="Q141" s="218">
        <v>0</v>
      </c>
      <c r="R141" s="218">
        <f>Q141*H141</f>
        <v>0</v>
      </c>
      <c r="S141" s="218">
        <v>0</v>
      </c>
      <c r="T141" s="219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0" t="s">
        <v>118</v>
      </c>
      <c r="AT141" s="220" t="s">
        <v>113</v>
      </c>
      <c r="AU141" s="220" t="s">
        <v>109</v>
      </c>
      <c r="AY141" s="15" t="s">
        <v>110</v>
      </c>
      <c r="BE141" s="221">
        <f>IF(N141="základní",J141,0)</f>
        <v>0</v>
      </c>
      <c r="BF141" s="221">
        <f>IF(N141="snížená",J141,0)</f>
        <v>0</v>
      </c>
      <c r="BG141" s="221">
        <f>IF(N141="zákl. přenesená",J141,0)</f>
        <v>0</v>
      </c>
      <c r="BH141" s="221">
        <f>IF(N141="sníž. přenesená",J141,0)</f>
        <v>0</v>
      </c>
      <c r="BI141" s="221">
        <f>IF(N141="nulová",J141,0)</f>
        <v>0</v>
      </c>
      <c r="BJ141" s="15" t="s">
        <v>109</v>
      </c>
      <c r="BK141" s="221">
        <f>ROUND(I141*H141,2)</f>
        <v>0</v>
      </c>
      <c r="BL141" s="15" t="s">
        <v>118</v>
      </c>
      <c r="BM141" s="220" t="s">
        <v>195</v>
      </c>
    </row>
    <row r="142" s="12" customFormat="1" ht="22.8" customHeight="1">
      <c r="A142" s="12"/>
      <c r="B142" s="193"/>
      <c r="C142" s="194"/>
      <c r="D142" s="195" t="s">
        <v>74</v>
      </c>
      <c r="E142" s="207" t="s">
        <v>196</v>
      </c>
      <c r="F142" s="207" t="s">
        <v>197</v>
      </c>
      <c r="G142" s="194"/>
      <c r="H142" s="194"/>
      <c r="I142" s="197"/>
      <c r="J142" s="208">
        <f>BK142</f>
        <v>0</v>
      </c>
      <c r="K142" s="194"/>
      <c r="L142" s="199"/>
      <c r="M142" s="200"/>
      <c r="N142" s="201"/>
      <c r="O142" s="201"/>
      <c r="P142" s="202">
        <f>SUM(P143:P158)</f>
        <v>0</v>
      </c>
      <c r="Q142" s="201"/>
      <c r="R142" s="202">
        <f>SUM(R143:R158)</f>
        <v>0.0052499999999999995</v>
      </c>
      <c r="S142" s="201"/>
      <c r="T142" s="203">
        <f>SUM(T143:T158)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4" t="s">
        <v>109</v>
      </c>
      <c r="AT142" s="205" t="s">
        <v>74</v>
      </c>
      <c r="AU142" s="205" t="s">
        <v>80</v>
      </c>
      <c r="AY142" s="204" t="s">
        <v>110</v>
      </c>
      <c r="BK142" s="206">
        <f>SUM(BK143:BK158)</f>
        <v>0</v>
      </c>
    </row>
    <row r="143" s="2" customFormat="1" ht="24.15" customHeight="1">
      <c r="A143" s="36"/>
      <c r="B143" s="37"/>
      <c r="C143" s="209" t="s">
        <v>7</v>
      </c>
      <c r="D143" s="209" t="s">
        <v>113</v>
      </c>
      <c r="E143" s="210" t="s">
        <v>198</v>
      </c>
      <c r="F143" s="211" t="s">
        <v>199</v>
      </c>
      <c r="G143" s="212" t="s">
        <v>200</v>
      </c>
      <c r="H143" s="213">
        <v>1</v>
      </c>
      <c r="I143" s="214"/>
      <c r="J143" s="215">
        <f>ROUND(I143*H143,2)</f>
        <v>0</v>
      </c>
      <c r="K143" s="211" t="s">
        <v>1</v>
      </c>
      <c r="L143" s="42"/>
      <c r="M143" s="216" t="s">
        <v>1</v>
      </c>
      <c r="N143" s="217" t="s">
        <v>41</v>
      </c>
      <c r="O143" s="89"/>
      <c r="P143" s="218">
        <f>O143*H143</f>
        <v>0</v>
      </c>
      <c r="Q143" s="218">
        <v>0</v>
      </c>
      <c r="R143" s="218">
        <f>Q143*H143</f>
        <v>0</v>
      </c>
      <c r="S143" s="218">
        <v>0</v>
      </c>
      <c r="T143" s="219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0" t="s">
        <v>201</v>
      </c>
      <c r="AT143" s="220" t="s">
        <v>113</v>
      </c>
      <c r="AU143" s="220" t="s">
        <v>109</v>
      </c>
      <c r="AY143" s="15" t="s">
        <v>110</v>
      </c>
      <c r="BE143" s="221">
        <f>IF(N143="základní",J143,0)</f>
        <v>0</v>
      </c>
      <c r="BF143" s="221">
        <f>IF(N143="snížená",J143,0)</f>
        <v>0</v>
      </c>
      <c r="BG143" s="221">
        <f>IF(N143="zákl. přenesená",J143,0)</f>
        <v>0</v>
      </c>
      <c r="BH143" s="221">
        <f>IF(N143="sníž. přenesená",J143,0)</f>
        <v>0</v>
      </c>
      <c r="BI143" s="221">
        <f>IF(N143="nulová",J143,0)</f>
        <v>0</v>
      </c>
      <c r="BJ143" s="15" t="s">
        <v>109</v>
      </c>
      <c r="BK143" s="221">
        <f>ROUND(I143*H143,2)</f>
        <v>0</v>
      </c>
      <c r="BL143" s="15" t="s">
        <v>201</v>
      </c>
      <c r="BM143" s="220" t="s">
        <v>202</v>
      </c>
    </row>
    <row r="144" s="2" customFormat="1" ht="16.5" customHeight="1">
      <c r="A144" s="36"/>
      <c r="B144" s="37"/>
      <c r="C144" s="209" t="s">
        <v>203</v>
      </c>
      <c r="D144" s="209" t="s">
        <v>113</v>
      </c>
      <c r="E144" s="210" t="s">
        <v>204</v>
      </c>
      <c r="F144" s="211" t="s">
        <v>205</v>
      </c>
      <c r="G144" s="212" t="s">
        <v>200</v>
      </c>
      <c r="H144" s="213">
        <v>1</v>
      </c>
      <c r="I144" s="214"/>
      <c r="J144" s="215">
        <f>ROUND(I144*H144,2)</f>
        <v>0</v>
      </c>
      <c r="K144" s="211" t="s">
        <v>117</v>
      </c>
      <c r="L144" s="42"/>
      <c r="M144" s="216" t="s">
        <v>1</v>
      </c>
      <c r="N144" s="217" t="s">
        <v>41</v>
      </c>
      <c r="O144" s="89"/>
      <c r="P144" s="218">
        <f>O144*H144</f>
        <v>0</v>
      </c>
      <c r="Q144" s="218">
        <v>0</v>
      </c>
      <c r="R144" s="218">
        <f>Q144*H144</f>
        <v>0</v>
      </c>
      <c r="S144" s="218">
        <v>0</v>
      </c>
      <c r="T144" s="219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0" t="s">
        <v>201</v>
      </c>
      <c r="AT144" s="220" t="s">
        <v>113</v>
      </c>
      <c r="AU144" s="220" t="s">
        <v>109</v>
      </c>
      <c r="AY144" s="15" t="s">
        <v>110</v>
      </c>
      <c r="BE144" s="221">
        <f>IF(N144="základní",J144,0)</f>
        <v>0</v>
      </c>
      <c r="BF144" s="221">
        <f>IF(N144="snížená",J144,0)</f>
        <v>0</v>
      </c>
      <c r="BG144" s="221">
        <f>IF(N144="zákl. přenesená",J144,0)</f>
        <v>0</v>
      </c>
      <c r="BH144" s="221">
        <f>IF(N144="sníž. přenesená",J144,0)</f>
        <v>0</v>
      </c>
      <c r="BI144" s="221">
        <f>IF(N144="nulová",J144,0)</f>
        <v>0</v>
      </c>
      <c r="BJ144" s="15" t="s">
        <v>109</v>
      </c>
      <c r="BK144" s="221">
        <f>ROUND(I144*H144,2)</f>
        <v>0</v>
      </c>
      <c r="BL144" s="15" t="s">
        <v>201</v>
      </c>
      <c r="BM144" s="220" t="s">
        <v>206</v>
      </c>
    </row>
    <row r="145" s="2" customFormat="1" ht="16.5" customHeight="1">
      <c r="A145" s="36"/>
      <c r="B145" s="37"/>
      <c r="C145" s="209" t="s">
        <v>207</v>
      </c>
      <c r="D145" s="209" t="s">
        <v>113</v>
      </c>
      <c r="E145" s="210" t="s">
        <v>208</v>
      </c>
      <c r="F145" s="211" t="s">
        <v>209</v>
      </c>
      <c r="G145" s="212" t="s">
        <v>200</v>
      </c>
      <c r="H145" s="213">
        <v>1</v>
      </c>
      <c r="I145" s="214"/>
      <c r="J145" s="215">
        <f>ROUND(I145*H145,2)</f>
        <v>0</v>
      </c>
      <c r="K145" s="211" t="s">
        <v>117</v>
      </c>
      <c r="L145" s="42"/>
      <c r="M145" s="216" t="s">
        <v>1</v>
      </c>
      <c r="N145" s="217" t="s">
        <v>41</v>
      </c>
      <c r="O145" s="89"/>
      <c r="P145" s="218">
        <f>O145*H145</f>
        <v>0</v>
      </c>
      <c r="Q145" s="218">
        <v>0</v>
      </c>
      <c r="R145" s="218">
        <f>Q145*H145</f>
        <v>0</v>
      </c>
      <c r="S145" s="218">
        <v>0</v>
      </c>
      <c r="T145" s="219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20" t="s">
        <v>201</v>
      </c>
      <c r="AT145" s="220" t="s">
        <v>113</v>
      </c>
      <c r="AU145" s="220" t="s">
        <v>109</v>
      </c>
      <c r="AY145" s="15" t="s">
        <v>110</v>
      </c>
      <c r="BE145" s="221">
        <f>IF(N145="základní",J145,0)</f>
        <v>0</v>
      </c>
      <c r="BF145" s="221">
        <f>IF(N145="snížená",J145,0)</f>
        <v>0</v>
      </c>
      <c r="BG145" s="221">
        <f>IF(N145="zákl. přenesená",J145,0)</f>
        <v>0</v>
      </c>
      <c r="BH145" s="221">
        <f>IF(N145="sníž. přenesená",J145,0)</f>
        <v>0</v>
      </c>
      <c r="BI145" s="221">
        <f>IF(N145="nulová",J145,0)</f>
        <v>0</v>
      </c>
      <c r="BJ145" s="15" t="s">
        <v>109</v>
      </c>
      <c r="BK145" s="221">
        <f>ROUND(I145*H145,2)</f>
        <v>0</v>
      </c>
      <c r="BL145" s="15" t="s">
        <v>201</v>
      </c>
      <c r="BM145" s="220" t="s">
        <v>210</v>
      </c>
    </row>
    <row r="146" s="2" customFormat="1" ht="44.25" customHeight="1">
      <c r="A146" s="36"/>
      <c r="B146" s="37"/>
      <c r="C146" s="209" t="s">
        <v>211</v>
      </c>
      <c r="D146" s="209" t="s">
        <v>113</v>
      </c>
      <c r="E146" s="210" t="s">
        <v>212</v>
      </c>
      <c r="F146" s="211" t="s">
        <v>213</v>
      </c>
      <c r="G146" s="212" t="s">
        <v>200</v>
      </c>
      <c r="H146" s="213">
        <v>1</v>
      </c>
      <c r="I146" s="214"/>
      <c r="J146" s="215">
        <f>ROUND(I146*H146,2)</f>
        <v>0</v>
      </c>
      <c r="K146" s="211" t="s">
        <v>117</v>
      </c>
      <c r="L146" s="42"/>
      <c r="M146" s="216" t="s">
        <v>1</v>
      </c>
      <c r="N146" s="217" t="s">
        <v>41</v>
      </c>
      <c r="O146" s="89"/>
      <c r="P146" s="218">
        <f>O146*H146</f>
        <v>0</v>
      </c>
      <c r="Q146" s="218">
        <v>0</v>
      </c>
      <c r="R146" s="218">
        <f>Q146*H146</f>
        <v>0</v>
      </c>
      <c r="S146" s="218">
        <v>0</v>
      </c>
      <c r="T146" s="219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0" t="s">
        <v>201</v>
      </c>
      <c r="AT146" s="220" t="s">
        <v>113</v>
      </c>
      <c r="AU146" s="220" t="s">
        <v>109</v>
      </c>
      <c r="AY146" s="15" t="s">
        <v>110</v>
      </c>
      <c r="BE146" s="221">
        <f>IF(N146="základní",J146,0)</f>
        <v>0</v>
      </c>
      <c r="BF146" s="221">
        <f>IF(N146="snížená",J146,0)</f>
        <v>0</v>
      </c>
      <c r="BG146" s="221">
        <f>IF(N146="zákl. přenesená",J146,0)</f>
        <v>0</v>
      </c>
      <c r="BH146" s="221">
        <f>IF(N146="sníž. přenesená",J146,0)</f>
        <v>0</v>
      </c>
      <c r="BI146" s="221">
        <f>IF(N146="nulová",J146,0)</f>
        <v>0</v>
      </c>
      <c r="BJ146" s="15" t="s">
        <v>109</v>
      </c>
      <c r="BK146" s="221">
        <f>ROUND(I146*H146,2)</f>
        <v>0</v>
      </c>
      <c r="BL146" s="15" t="s">
        <v>201</v>
      </c>
      <c r="BM146" s="220" t="s">
        <v>214</v>
      </c>
    </row>
    <row r="147" s="2" customFormat="1" ht="16.5" customHeight="1">
      <c r="A147" s="36"/>
      <c r="B147" s="37"/>
      <c r="C147" s="209" t="s">
        <v>215</v>
      </c>
      <c r="D147" s="209" t="s">
        <v>113</v>
      </c>
      <c r="E147" s="210" t="s">
        <v>216</v>
      </c>
      <c r="F147" s="211" t="s">
        <v>217</v>
      </c>
      <c r="G147" s="212" t="s">
        <v>200</v>
      </c>
      <c r="H147" s="213">
        <v>1</v>
      </c>
      <c r="I147" s="214"/>
      <c r="J147" s="215">
        <f>ROUND(I147*H147,2)</f>
        <v>0</v>
      </c>
      <c r="K147" s="211" t="s">
        <v>1</v>
      </c>
      <c r="L147" s="42"/>
      <c r="M147" s="216" t="s">
        <v>1</v>
      </c>
      <c r="N147" s="217" t="s">
        <v>41</v>
      </c>
      <c r="O147" s="89"/>
      <c r="P147" s="218">
        <f>O147*H147</f>
        <v>0</v>
      </c>
      <c r="Q147" s="218">
        <v>0</v>
      </c>
      <c r="R147" s="218">
        <f>Q147*H147</f>
        <v>0</v>
      </c>
      <c r="S147" s="218">
        <v>0</v>
      </c>
      <c r="T147" s="219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0" t="s">
        <v>201</v>
      </c>
      <c r="AT147" s="220" t="s">
        <v>113</v>
      </c>
      <c r="AU147" s="220" t="s">
        <v>109</v>
      </c>
      <c r="AY147" s="15" t="s">
        <v>110</v>
      </c>
      <c r="BE147" s="221">
        <f>IF(N147="základní",J147,0)</f>
        <v>0</v>
      </c>
      <c r="BF147" s="221">
        <f>IF(N147="snížená",J147,0)</f>
        <v>0</v>
      </c>
      <c r="BG147" s="221">
        <f>IF(N147="zákl. přenesená",J147,0)</f>
        <v>0</v>
      </c>
      <c r="BH147" s="221">
        <f>IF(N147="sníž. přenesená",J147,0)</f>
        <v>0</v>
      </c>
      <c r="BI147" s="221">
        <f>IF(N147="nulová",J147,0)</f>
        <v>0</v>
      </c>
      <c r="BJ147" s="15" t="s">
        <v>109</v>
      </c>
      <c r="BK147" s="221">
        <f>ROUND(I147*H147,2)</f>
        <v>0</v>
      </c>
      <c r="BL147" s="15" t="s">
        <v>201</v>
      </c>
      <c r="BM147" s="220" t="s">
        <v>218</v>
      </c>
    </row>
    <row r="148" s="2" customFormat="1" ht="16.5" customHeight="1">
      <c r="A148" s="36"/>
      <c r="B148" s="37"/>
      <c r="C148" s="209" t="s">
        <v>219</v>
      </c>
      <c r="D148" s="209" t="s">
        <v>113</v>
      </c>
      <c r="E148" s="210" t="s">
        <v>220</v>
      </c>
      <c r="F148" s="211" t="s">
        <v>221</v>
      </c>
      <c r="G148" s="212" t="s">
        <v>200</v>
      </c>
      <c r="H148" s="213">
        <v>1</v>
      </c>
      <c r="I148" s="214"/>
      <c r="J148" s="215">
        <f>ROUND(I148*H148,2)</f>
        <v>0</v>
      </c>
      <c r="K148" s="211" t="s">
        <v>1</v>
      </c>
      <c r="L148" s="42"/>
      <c r="M148" s="216" t="s">
        <v>1</v>
      </c>
      <c r="N148" s="217" t="s">
        <v>41</v>
      </c>
      <c r="O148" s="89"/>
      <c r="P148" s="218">
        <f>O148*H148</f>
        <v>0</v>
      </c>
      <c r="Q148" s="218">
        <v>0</v>
      </c>
      <c r="R148" s="218">
        <f>Q148*H148</f>
        <v>0</v>
      </c>
      <c r="S148" s="218">
        <v>0</v>
      </c>
      <c r="T148" s="219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20" t="s">
        <v>118</v>
      </c>
      <c r="AT148" s="220" t="s">
        <v>113</v>
      </c>
      <c r="AU148" s="220" t="s">
        <v>109</v>
      </c>
      <c r="AY148" s="15" t="s">
        <v>110</v>
      </c>
      <c r="BE148" s="221">
        <f>IF(N148="základní",J148,0)</f>
        <v>0</v>
      </c>
      <c r="BF148" s="221">
        <f>IF(N148="snížená",J148,0)</f>
        <v>0</v>
      </c>
      <c r="BG148" s="221">
        <f>IF(N148="zákl. přenesená",J148,0)</f>
        <v>0</v>
      </c>
      <c r="BH148" s="221">
        <f>IF(N148="sníž. přenesená",J148,0)</f>
        <v>0</v>
      </c>
      <c r="BI148" s="221">
        <f>IF(N148="nulová",J148,0)</f>
        <v>0</v>
      </c>
      <c r="BJ148" s="15" t="s">
        <v>109</v>
      </c>
      <c r="BK148" s="221">
        <f>ROUND(I148*H148,2)</f>
        <v>0</v>
      </c>
      <c r="BL148" s="15" t="s">
        <v>118</v>
      </c>
      <c r="BM148" s="220" t="s">
        <v>222</v>
      </c>
    </row>
    <row r="149" s="2" customFormat="1" ht="21.75" customHeight="1">
      <c r="A149" s="36"/>
      <c r="B149" s="37"/>
      <c r="C149" s="209" t="s">
        <v>223</v>
      </c>
      <c r="D149" s="209" t="s">
        <v>113</v>
      </c>
      <c r="E149" s="210" t="s">
        <v>224</v>
      </c>
      <c r="F149" s="211" t="s">
        <v>225</v>
      </c>
      <c r="G149" s="212" t="s">
        <v>200</v>
      </c>
      <c r="H149" s="213">
        <v>1</v>
      </c>
      <c r="I149" s="214"/>
      <c r="J149" s="215">
        <f>ROUND(I149*H149,2)</f>
        <v>0</v>
      </c>
      <c r="K149" s="211" t="s">
        <v>1</v>
      </c>
      <c r="L149" s="42"/>
      <c r="M149" s="216" t="s">
        <v>1</v>
      </c>
      <c r="N149" s="217" t="s">
        <v>41</v>
      </c>
      <c r="O149" s="89"/>
      <c r="P149" s="218">
        <f>O149*H149</f>
        <v>0</v>
      </c>
      <c r="Q149" s="218">
        <v>0</v>
      </c>
      <c r="R149" s="218">
        <f>Q149*H149</f>
        <v>0</v>
      </c>
      <c r="S149" s="218">
        <v>0</v>
      </c>
      <c r="T149" s="219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0" t="s">
        <v>118</v>
      </c>
      <c r="AT149" s="220" t="s">
        <v>113</v>
      </c>
      <c r="AU149" s="220" t="s">
        <v>109</v>
      </c>
      <c r="AY149" s="15" t="s">
        <v>110</v>
      </c>
      <c r="BE149" s="221">
        <f>IF(N149="základní",J149,0)</f>
        <v>0</v>
      </c>
      <c r="BF149" s="221">
        <f>IF(N149="snížená",J149,0)</f>
        <v>0</v>
      </c>
      <c r="BG149" s="221">
        <f>IF(N149="zákl. přenesená",J149,0)</f>
        <v>0</v>
      </c>
      <c r="BH149" s="221">
        <f>IF(N149="sníž. přenesená",J149,0)</f>
        <v>0</v>
      </c>
      <c r="BI149" s="221">
        <f>IF(N149="nulová",J149,0)</f>
        <v>0</v>
      </c>
      <c r="BJ149" s="15" t="s">
        <v>109</v>
      </c>
      <c r="BK149" s="221">
        <f>ROUND(I149*H149,2)</f>
        <v>0</v>
      </c>
      <c r="BL149" s="15" t="s">
        <v>118</v>
      </c>
      <c r="BM149" s="220" t="s">
        <v>226</v>
      </c>
    </row>
    <row r="150" s="2" customFormat="1" ht="24.15" customHeight="1">
      <c r="A150" s="36"/>
      <c r="B150" s="37"/>
      <c r="C150" s="209" t="s">
        <v>227</v>
      </c>
      <c r="D150" s="209" t="s">
        <v>113</v>
      </c>
      <c r="E150" s="210" t="s">
        <v>228</v>
      </c>
      <c r="F150" s="211" t="s">
        <v>229</v>
      </c>
      <c r="G150" s="212" t="s">
        <v>200</v>
      </c>
      <c r="H150" s="213">
        <v>1</v>
      </c>
      <c r="I150" s="214"/>
      <c r="J150" s="215">
        <f>ROUND(I150*H150,2)</f>
        <v>0</v>
      </c>
      <c r="K150" s="211" t="s">
        <v>1</v>
      </c>
      <c r="L150" s="42"/>
      <c r="M150" s="216" t="s">
        <v>1</v>
      </c>
      <c r="N150" s="217" t="s">
        <v>41</v>
      </c>
      <c r="O150" s="89"/>
      <c r="P150" s="218">
        <f>O150*H150</f>
        <v>0</v>
      </c>
      <c r="Q150" s="218">
        <v>0</v>
      </c>
      <c r="R150" s="218">
        <f>Q150*H150</f>
        <v>0</v>
      </c>
      <c r="S150" s="218">
        <v>0</v>
      </c>
      <c r="T150" s="219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20" t="s">
        <v>118</v>
      </c>
      <c r="AT150" s="220" t="s">
        <v>113</v>
      </c>
      <c r="AU150" s="220" t="s">
        <v>109</v>
      </c>
      <c r="AY150" s="15" t="s">
        <v>110</v>
      </c>
      <c r="BE150" s="221">
        <f>IF(N150="základní",J150,0)</f>
        <v>0</v>
      </c>
      <c r="BF150" s="221">
        <f>IF(N150="snížená",J150,0)</f>
        <v>0</v>
      </c>
      <c r="BG150" s="221">
        <f>IF(N150="zákl. přenesená",J150,0)</f>
        <v>0</v>
      </c>
      <c r="BH150" s="221">
        <f>IF(N150="sníž. přenesená",J150,0)</f>
        <v>0</v>
      </c>
      <c r="BI150" s="221">
        <f>IF(N150="nulová",J150,0)</f>
        <v>0</v>
      </c>
      <c r="BJ150" s="15" t="s">
        <v>109</v>
      </c>
      <c r="BK150" s="221">
        <f>ROUND(I150*H150,2)</f>
        <v>0</v>
      </c>
      <c r="BL150" s="15" t="s">
        <v>118</v>
      </c>
      <c r="BM150" s="220" t="s">
        <v>230</v>
      </c>
    </row>
    <row r="151" s="2" customFormat="1" ht="16.5" customHeight="1">
      <c r="A151" s="36"/>
      <c r="B151" s="37"/>
      <c r="C151" s="209" t="s">
        <v>231</v>
      </c>
      <c r="D151" s="209" t="s">
        <v>113</v>
      </c>
      <c r="E151" s="210" t="s">
        <v>232</v>
      </c>
      <c r="F151" s="211" t="s">
        <v>233</v>
      </c>
      <c r="G151" s="212" t="s">
        <v>200</v>
      </c>
      <c r="H151" s="213">
        <v>1</v>
      </c>
      <c r="I151" s="214"/>
      <c r="J151" s="215">
        <f>ROUND(I151*H151,2)</f>
        <v>0</v>
      </c>
      <c r="K151" s="211" t="s">
        <v>1</v>
      </c>
      <c r="L151" s="42"/>
      <c r="M151" s="216" t="s">
        <v>1</v>
      </c>
      <c r="N151" s="217" t="s">
        <v>41</v>
      </c>
      <c r="O151" s="89"/>
      <c r="P151" s="218">
        <f>O151*H151</f>
        <v>0</v>
      </c>
      <c r="Q151" s="218">
        <v>0</v>
      </c>
      <c r="R151" s="218">
        <f>Q151*H151</f>
        <v>0</v>
      </c>
      <c r="S151" s="218">
        <v>0</v>
      </c>
      <c r="T151" s="219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0" t="s">
        <v>118</v>
      </c>
      <c r="AT151" s="220" t="s">
        <v>113</v>
      </c>
      <c r="AU151" s="220" t="s">
        <v>109</v>
      </c>
      <c r="AY151" s="15" t="s">
        <v>110</v>
      </c>
      <c r="BE151" s="221">
        <f>IF(N151="základní",J151,0)</f>
        <v>0</v>
      </c>
      <c r="BF151" s="221">
        <f>IF(N151="snížená",J151,0)</f>
        <v>0</v>
      </c>
      <c r="BG151" s="221">
        <f>IF(N151="zákl. přenesená",J151,0)</f>
        <v>0</v>
      </c>
      <c r="BH151" s="221">
        <f>IF(N151="sníž. přenesená",J151,0)</f>
        <v>0</v>
      </c>
      <c r="BI151" s="221">
        <f>IF(N151="nulová",J151,0)</f>
        <v>0</v>
      </c>
      <c r="BJ151" s="15" t="s">
        <v>109</v>
      </c>
      <c r="BK151" s="221">
        <f>ROUND(I151*H151,2)</f>
        <v>0</v>
      </c>
      <c r="BL151" s="15" t="s">
        <v>118</v>
      </c>
      <c r="BM151" s="220" t="s">
        <v>234</v>
      </c>
    </row>
    <row r="152" s="2" customFormat="1" ht="24.15" customHeight="1">
      <c r="A152" s="36"/>
      <c r="B152" s="37"/>
      <c r="C152" s="209" t="s">
        <v>235</v>
      </c>
      <c r="D152" s="209" t="s">
        <v>113</v>
      </c>
      <c r="E152" s="210" t="s">
        <v>236</v>
      </c>
      <c r="F152" s="211" t="s">
        <v>237</v>
      </c>
      <c r="G152" s="212" t="s">
        <v>238</v>
      </c>
      <c r="H152" s="213">
        <v>150</v>
      </c>
      <c r="I152" s="214"/>
      <c r="J152" s="215">
        <f>ROUND(I152*H152,2)</f>
        <v>0</v>
      </c>
      <c r="K152" s="211" t="s">
        <v>117</v>
      </c>
      <c r="L152" s="42"/>
      <c r="M152" s="216" t="s">
        <v>1</v>
      </c>
      <c r="N152" s="217" t="s">
        <v>41</v>
      </c>
      <c r="O152" s="89"/>
      <c r="P152" s="218">
        <f>O152*H152</f>
        <v>0</v>
      </c>
      <c r="Q152" s="218">
        <v>3.4999999999999997E-05</v>
      </c>
      <c r="R152" s="218">
        <f>Q152*H152</f>
        <v>0.0052499999999999995</v>
      </c>
      <c r="S152" s="218">
        <v>0</v>
      </c>
      <c r="T152" s="219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20" t="s">
        <v>118</v>
      </c>
      <c r="AT152" s="220" t="s">
        <v>113</v>
      </c>
      <c r="AU152" s="220" t="s">
        <v>109</v>
      </c>
      <c r="AY152" s="15" t="s">
        <v>110</v>
      </c>
      <c r="BE152" s="221">
        <f>IF(N152="základní",J152,0)</f>
        <v>0</v>
      </c>
      <c r="BF152" s="221">
        <f>IF(N152="snížená",J152,0)</f>
        <v>0</v>
      </c>
      <c r="BG152" s="221">
        <f>IF(N152="zákl. přenesená",J152,0)</f>
        <v>0</v>
      </c>
      <c r="BH152" s="221">
        <f>IF(N152="sníž. přenesená",J152,0)</f>
        <v>0</v>
      </c>
      <c r="BI152" s="221">
        <f>IF(N152="nulová",J152,0)</f>
        <v>0</v>
      </c>
      <c r="BJ152" s="15" t="s">
        <v>109</v>
      </c>
      <c r="BK152" s="221">
        <f>ROUND(I152*H152,2)</f>
        <v>0</v>
      </c>
      <c r="BL152" s="15" t="s">
        <v>118</v>
      </c>
      <c r="BM152" s="220" t="s">
        <v>239</v>
      </c>
    </row>
    <row r="153" s="2" customFormat="1" ht="24.15" customHeight="1">
      <c r="A153" s="36"/>
      <c r="B153" s="37"/>
      <c r="C153" s="209" t="s">
        <v>240</v>
      </c>
      <c r="D153" s="209" t="s">
        <v>113</v>
      </c>
      <c r="E153" s="210" t="s">
        <v>241</v>
      </c>
      <c r="F153" s="211" t="s">
        <v>242</v>
      </c>
      <c r="G153" s="212" t="s">
        <v>243</v>
      </c>
      <c r="H153" s="213">
        <v>1.3140000000000001</v>
      </c>
      <c r="I153" s="214"/>
      <c r="J153" s="215">
        <f>ROUND(I153*H153,2)</f>
        <v>0</v>
      </c>
      <c r="K153" s="211" t="s">
        <v>117</v>
      </c>
      <c r="L153" s="42"/>
      <c r="M153" s="216" t="s">
        <v>1</v>
      </c>
      <c r="N153" s="217" t="s">
        <v>41</v>
      </c>
      <c r="O153" s="89"/>
      <c r="P153" s="218">
        <f>O153*H153</f>
        <v>0</v>
      </c>
      <c r="Q153" s="218">
        <v>0</v>
      </c>
      <c r="R153" s="218">
        <f>Q153*H153</f>
        <v>0</v>
      </c>
      <c r="S153" s="218">
        <v>0</v>
      </c>
      <c r="T153" s="219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0" t="s">
        <v>118</v>
      </c>
      <c r="AT153" s="220" t="s">
        <v>113</v>
      </c>
      <c r="AU153" s="220" t="s">
        <v>109</v>
      </c>
      <c r="AY153" s="15" t="s">
        <v>110</v>
      </c>
      <c r="BE153" s="221">
        <f>IF(N153="základní",J153,0)</f>
        <v>0</v>
      </c>
      <c r="BF153" s="221">
        <f>IF(N153="snížená",J153,0)</f>
        <v>0</v>
      </c>
      <c r="BG153" s="221">
        <f>IF(N153="zákl. přenesená",J153,0)</f>
        <v>0</v>
      </c>
      <c r="BH153" s="221">
        <f>IF(N153="sníž. přenesená",J153,0)</f>
        <v>0</v>
      </c>
      <c r="BI153" s="221">
        <f>IF(N153="nulová",J153,0)</f>
        <v>0</v>
      </c>
      <c r="BJ153" s="15" t="s">
        <v>109</v>
      </c>
      <c r="BK153" s="221">
        <f>ROUND(I153*H153,2)</f>
        <v>0</v>
      </c>
      <c r="BL153" s="15" t="s">
        <v>118</v>
      </c>
      <c r="BM153" s="220" t="s">
        <v>244</v>
      </c>
    </row>
    <row r="154" s="2" customFormat="1" ht="24.15" customHeight="1">
      <c r="A154" s="36"/>
      <c r="B154" s="37"/>
      <c r="C154" s="209" t="s">
        <v>245</v>
      </c>
      <c r="D154" s="209" t="s">
        <v>113</v>
      </c>
      <c r="E154" s="210" t="s">
        <v>246</v>
      </c>
      <c r="F154" s="211" t="s">
        <v>247</v>
      </c>
      <c r="G154" s="212" t="s">
        <v>243</v>
      </c>
      <c r="H154" s="213">
        <v>1.3140000000000001</v>
      </c>
      <c r="I154" s="214"/>
      <c r="J154" s="215">
        <f>ROUND(I154*H154,2)</f>
        <v>0</v>
      </c>
      <c r="K154" s="211" t="s">
        <v>117</v>
      </c>
      <c r="L154" s="42"/>
      <c r="M154" s="216" t="s">
        <v>1</v>
      </c>
      <c r="N154" s="217" t="s">
        <v>41</v>
      </c>
      <c r="O154" s="89"/>
      <c r="P154" s="218">
        <f>O154*H154</f>
        <v>0</v>
      </c>
      <c r="Q154" s="218">
        <v>0</v>
      </c>
      <c r="R154" s="218">
        <f>Q154*H154</f>
        <v>0</v>
      </c>
      <c r="S154" s="218">
        <v>0</v>
      </c>
      <c r="T154" s="219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20" t="s">
        <v>118</v>
      </c>
      <c r="AT154" s="220" t="s">
        <v>113</v>
      </c>
      <c r="AU154" s="220" t="s">
        <v>109</v>
      </c>
      <c r="AY154" s="15" t="s">
        <v>110</v>
      </c>
      <c r="BE154" s="221">
        <f>IF(N154="základní",J154,0)</f>
        <v>0</v>
      </c>
      <c r="BF154" s="221">
        <f>IF(N154="snížená",J154,0)</f>
        <v>0</v>
      </c>
      <c r="BG154" s="221">
        <f>IF(N154="zákl. přenesená",J154,0)</f>
        <v>0</v>
      </c>
      <c r="BH154" s="221">
        <f>IF(N154="sníž. přenesená",J154,0)</f>
        <v>0</v>
      </c>
      <c r="BI154" s="221">
        <f>IF(N154="nulová",J154,0)</f>
        <v>0</v>
      </c>
      <c r="BJ154" s="15" t="s">
        <v>109</v>
      </c>
      <c r="BK154" s="221">
        <f>ROUND(I154*H154,2)</f>
        <v>0</v>
      </c>
      <c r="BL154" s="15" t="s">
        <v>118</v>
      </c>
      <c r="BM154" s="220" t="s">
        <v>248</v>
      </c>
    </row>
    <row r="155" s="2" customFormat="1" ht="24.15" customHeight="1">
      <c r="A155" s="36"/>
      <c r="B155" s="37"/>
      <c r="C155" s="209" t="s">
        <v>249</v>
      </c>
      <c r="D155" s="209" t="s">
        <v>113</v>
      </c>
      <c r="E155" s="210" t="s">
        <v>250</v>
      </c>
      <c r="F155" s="211" t="s">
        <v>251</v>
      </c>
      <c r="G155" s="212" t="s">
        <v>243</v>
      </c>
      <c r="H155" s="213">
        <v>26.280000000000001</v>
      </c>
      <c r="I155" s="214"/>
      <c r="J155" s="215">
        <f>ROUND(I155*H155,2)</f>
        <v>0</v>
      </c>
      <c r="K155" s="211" t="s">
        <v>117</v>
      </c>
      <c r="L155" s="42"/>
      <c r="M155" s="216" t="s">
        <v>1</v>
      </c>
      <c r="N155" s="217" t="s">
        <v>41</v>
      </c>
      <c r="O155" s="89"/>
      <c r="P155" s="218">
        <f>O155*H155</f>
        <v>0</v>
      </c>
      <c r="Q155" s="218">
        <v>0</v>
      </c>
      <c r="R155" s="218">
        <f>Q155*H155</f>
        <v>0</v>
      </c>
      <c r="S155" s="218">
        <v>0</v>
      </c>
      <c r="T155" s="219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20" t="s">
        <v>118</v>
      </c>
      <c r="AT155" s="220" t="s">
        <v>113</v>
      </c>
      <c r="AU155" s="220" t="s">
        <v>109</v>
      </c>
      <c r="AY155" s="15" t="s">
        <v>110</v>
      </c>
      <c r="BE155" s="221">
        <f>IF(N155="základní",J155,0)</f>
        <v>0</v>
      </c>
      <c r="BF155" s="221">
        <f>IF(N155="snížená",J155,0)</f>
        <v>0</v>
      </c>
      <c r="BG155" s="221">
        <f>IF(N155="zákl. přenesená",J155,0)</f>
        <v>0</v>
      </c>
      <c r="BH155" s="221">
        <f>IF(N155="sníž. přenesená",J155,0)</f>
        <v>0</v>
      </c>
      <c r="BI155" s="221">
        <f>IF(N155="nulová",J155,0)</f>
        <v>0</v>
      </c>
      <c r="BJ155" s="15" t="s">
        <v>109</v>
      </c>
      <c r="BK155" s="221">
        <f>ROUND(I155*H155,2)</f>
        <v>0</v>
      </c>
      <c r="BL155" s="15" t="s">
        <v>118</v>
      </c>
      <c r="BM155" s="220" t="s">
        <v>252</v>
      </c>
    </row>
    <row r="156" s="13" customFormat="1">
      <c r="A156" s="13"/>
      <c r="B156" s="223"/>
      <c r="C156" s="224"/>
      <c r="D156" s="225" t="s">
        <v>253</v>
      </c>
      <c r="E156" s="226" t="s">
        <v>1</v>
      </c>
      <c r="F156" s="227" t="s">
        <v>254</v>
      </c>
      <c r="G156" s="224"/>
      <c r="H156" s="228">
        <v>26.280000000000001</v>
      </c>
      <c r="I156" s="229"/>
      <c r="J156" s="224"/>
      <c r="K156" s="224"/>
      <c r="L156" s="230"/>
      <c r="M156" s="231"/>
      <c r="N156" s="232"/>
      <c r="O156" s="232"/>
      <c r="P156" s="232"/>
      <c r="Q156" s="232"/>
      <c r="R156" s="232"/>
      <c r="S156" s="232"/>
      <c r="T156" s="23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4" t="s">
        <v>253</v>
      </c>
      <c r="AU156" s="234" t="s">
        <v>109</v>
      </c>
      <c r="AV156" s="13" t="s">
        <v>109</v>
      </c>
      <c r="AW156" s="13" t="s">
        <v>32</v>
      </c>
      <c r="AX156" s="13" t="s">
        <v>80</v>
      </c>
      <c r="AY156" s="234" t="s">
        <v>110</v>
      </c>
    </row>
    <row r="157" s="2" customFormat="1" ht="33" customHeight="1">
      <c r="A157" s="36"/>
      <c r="B157" s="37"/>
      <c r="C157" s="209" t="s">
        <v>255</v>
      </c>
      <c r="D157" s="209" t="s">
        <v>113</v>
      </c>
      <c r="E157" s="210" t="s">
        <v>256</v>
      </c>
      <c r="F157" s="211" t="s">
        <v>257</v>
      </c>
      <c r="G157" s="212" t="s">
        <v>243</v>
      </c>
      <c r="H157" s="213">
        <v>1.3140000000000001</v>
      </c>
      <c r="I157" s="214"/>
      <c r="J157" s="215">
        <f>ROUND(I157*H157,2)</f>
        <v>0</v>
      </c>
      <c r="K157" s="211" t="s">
        <v>117</v>
      </c>
      <c r="L157" s="42"/>
      <c r="M157" s="216" t="s">
        <v>1</v>
      </c>
      <c r="N157" s="217" t="s">
        <v>41</v>
      </c>
      <c r="O157" s="89"/>
      <c r="P157" s="218">
        <f>O157*H157</f>
        <v>0</v>
      </c>
      <c r="Q157" s="218">
        <v>0</v>
      </c>
      <c r="R157" s="218">
        <f>Q157*H157</f>
        <v>0</v>
      </c>
      <c r="S157" s="218">
        <v>0</v>
      </c>
      <c r="T157" s="219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20" t="s">
        <v>118</v>
      </c>
      <c r="AT157" s="220" t="s">
        <v>113</v>
      </c>
      <c r="AU157" s="220" t="s">
        <v>109</v>
      </c>
      <c r="AY157" s="15" t="s">
        <v>110</v>
      </c>
      <c r="BE157" s="221">
        <f>IF(N157="základní",J157,0)</f>
        <v>0</v>
      </c>
      <c r="BF157" s="221">
        <f>IF(N157="snížená",J157,0)</f>
        <v>0</v>
      </c>
      <c r="BG157" s="221">
        <f>IF(N157="zákl. přenesená",J157,0)</f>
        <v>0</v>
      </c>
      <c r="BH157" s="221">
        <f>IF(N157="sníž. přenesená",J157,0)</f>
        <v>0</v>
      </c>
      <c r="BI157" s="221">
        <f>IF(N157="nulová",J157,0)</f>
        <v>0</v>
      </c>
      <c r="BJ157" s="15" t="s">
        <v>109</v>
      </c>
      <c r="BK157" s="221">
        <f>ROUND(I157*H157,2)</f>
        <v>0</v>
      </c>
      <c r="BL157" s="15" t="s">
        <v>118</v>
      </c>
      <c r="BM157" s="220" t="s">
        <v>258</v>
      </c>
    </row>
    <row r="158" s="2" customFormat="1" ht="24.15" customHeight="1">
      <c r="A158" s="36"/>
      <c r="B158" s="37"/>
      <c r="C158" s="209" t="s">
        <v>259</v>
      </c>
      <c r="D158" s="209" t="s">
        <v>113</v>
      </c>
      <c r="E158" s="210" t="s">
        <v>260</v>
      </c>
      <c r="F158" s="211" t="s">
        <v>261</v>
      </c>
      <c r="G158" s="212" t="s">
        <v>243</v>
      </c>
      <c r="H158" s="213">
        <v>1.3140000000000001</v>
      </c>
      <c r="I158" s="214"/>
      <c r="J158" s="215">
        <f>ROUND(I158*H158,2)</f>
        <v>0</v>
      </c>
      <c r="K158" s="211" t="s">
        <v>117</v>
      </c>
      <c r="L158" s="42"/>
      <c r="M158" s="216" t="s">
        <v>1</v>
      </c>
      <c r="N158" s="217" t="s">
        <v>41</v>
      </c>
      <c r="O158" s="89"/>
      <c r="P158" s="218">
        <f>O158*H158</f>
        <v>0</v>
      </c>
      <c r="Q158" s="218">
        <v>0</v>
      </c>
      <c r="R158" s="218">
        <f>Q158*H158</f>
        <v>0</v>
      </c>
      <c r="S158" s="218">
        <v>0</v>
      </c>
      <c r="T158" s="219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20" t="s">
        <v>118</v>
      </c>
      <c r="AT158" s="220" t="s">
        <v>113</v>
      </c>
      <c r="AU158" s="220" t="s">
        <v>109</v>
      </c>
      <c r="AY158" s="15" t="s">
        <v>110</v>
      </c>
      <c r="BE158" s="221">
        <f>IF(N158="základní",J158,0)</f>
        <v>0</v>
      </c>
      <c r="BF158" s="221">
        <f>IF(N158="snížená",J158,0)</f>
        <v>0</v>
      </c>
      <c r="BG158" s="221">
        <f>IF(N158="zákl. přenesená",J158,0)</f>
        <v>0</v>
      </c>
      <c r="BH158" s="221">
        <f>IF(N158="sníž. přenesená",J158,0)</f>
        <v>0</v>
      </c>
      <c r="BI158" s="221">
        <f>IF(N158="nulová",J158,0)</f>
        <v>0</v>
      </c>
      <c r="BJ158" s="15" t="s">
        <v>109</v>
      </c>
      <c r="BK158" s="221">
        <f>ROUND(I158*H158,2)</f>
        <v>0</v>
      </c>
      <c r="BL158" s="15" t="s">
        <v>118</v>
      </c>
      <c r="BM158" s="220" t="s">
        <v>262</v>
      </c>
    </row>
    <row r="159" s="12" customFormat="1" ht="22.8" customHeight="1">
      <c r="A159" s="12"/>
      <c r="B159" s="193"/>
      <c r="C159" s="194"/>
      <c r="D159" s="195" t="s">
        <v>74</v>
      </c>
      <c r="E159" s="207" t="s">
        <v>263</v>
      </c>
      <c r="F159" s="207" t="s">
        <v>264</v>
      </c>
      <c r="G159" s="194"/>
      <c r="H159" s="194"/>
      <c r="I159" s="197"/>
      <c r="J159" s="208">
        <f>BK159</f>
        <v>0</v>
      </c>
      <c r="K159" s="194"/>
      <c r="L159" s="199"/>
      <c r="M159" s="200"/>
      <c r="N159" s="201"/>
      <c r="O159" s="201"/>
      <c r="P159" s="202">
        <f>SUM(P160:P161)</f>
        <v>0</v>
      </c>
      <c r="Q159" s="201"/>
      <c r="R159" s="202">
        <f>SUM(R160:R161)</f>
        <v>0</v>
      </c>
      <c r="S159" s="201"/>
      <c r="T159" s="203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4" t="s">
        <v>127</v>
      </c>
      <c r="AT159" s="205" t="s">
        <v>74</v>
      </c>
      <c r="AU159" s="205" t="s">
        <v>80</v>
      </c>
      <c r="AY159" s="204" t="s">
        <v>110</v>
      </c>
      <c r="BK159" s="206">
        <f>SUM(BK160:BK161)</f>
        <v>0</v>
      </c>
    </row>
    <row r="160" s="2" customFormat="1" ht="16.5" customHeight="1">
      <c r="A160" s="36"/>
      <c r="B160" s="37"/>
      <c r="C160" s="209" t="s">
        <v>265</v>
      </c>
      <c r="D160" s="209" t="s">
        <v>113</v>
      </c>
      <c r="E160" s="210" t="s">
        <v>266</v>
      </c>
      <c r="F160" s="211" t="s">
        <v>267</v>
      </c>
      <c r="G160" s="212" t="s">
        <v>80</v>
      </c>
      <c r="H160" s="213">
        <v>1</v>
      </c>
      <c r="I160" s="214"/>
      <c r="J160" s="215">
        <f>ROUND(I160*H160,2)</f>
        <v>0</v>
      </c>
      <c r="K160" s="211" t="s">
        <v>117</v>
      </c>
      <c r="L160" s="42"/>
      <c r="M160" s="216" t="s">
        <v>1</v>
      </c>
      <c r="N160" s="217" t="s">
        <v>41</v>
      </c>
      <c r="O160" s="89"/>
      <c r="P160" s="218">
        <f>O160*H160</f>
        <v>0</v>
      </c>
      <c r="Q160" s="218">
        <v>0</v>
      </c>
      <c r="R160" s="218">
        <f>Q160*H160</f>
        <v>0</v>
      </c>
      <c r="S160" s="218">
        <v>0</v>
      </c>
      <c r="T160" s="219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20" t="s">
        <v>201</v>
      </c>
      <c r="AT160" s="220" t="s">
        <v>113</v>
      </c>
      <c r="AU160" s="220" t="s">
        <v>109</v>
      </c>
      <c r="AY160" s="15" t="s">
        <v>110</v>
      </c>
      <c r="BE160" s="221">
        <f>IF(N160="základní",J160,0)</f>
        <v>0</v>
      </c>
      <c r="BF160" s="221">
        <f>IF(N160="snížená",J160,0)</f>
        <v>0</v>
      </c>
      <c r="BG160" s="221">
        <f>IF(N160="zákl. přenesená",J160,0)</f>
        <v>0</v>
      </c>
      <c r="BH160" s="221">
        <f>IF(N160="sníž. přenesená",J160,0)</f>
        <v>0</v>
      </c>
      <c r="BI160" s="221">
        <f>IF(N160="nulová",J160,0)</f>
        <v>0</v>
      </c>
      <c r="BJ160" s="15" t="s">
        <v>109</v>
      </c>
      <c r="BK160" s="221">
        <f>ROUND(I160*H160,2)</f>
        <v>0</v>
      </c>
      <c r="BL160" s="15" t="s">
        <v>201</v>
      </c>
      <c r="BM160" s="220" t="s">
        <v>268</v>
      </c>
    </row>
    <row r="161" s="2" customFormat="1" ht="16.5" customHeight="1">
      <c r="A161" s="36"/>
      <c r="B161" s="37"/>
      <c r="C161" s="209" t="s">
        <v>269</v>
      </c>
      <c r="D161" s="209" t="s">
        <v>113</v>
      </c>
      <c r="E161" s="210" t="s">
        <v>270</v>
      </c>
      <c r="F161" s="211" t="s">
        <v>271</v>
      </c>
      <c r="G161" s="212" t="s">
        <v>154</v>
      </c>
      <c r="H161" s="222"/>
      <c r="I161" s="214"/>
      <c r="J161" s="215">
        <f>ROUND(I161*H161,2)</f>
        <v>0</v>
      </c>
      <c r="K161" s="211" t="s">
        <v>1</v>
      </c>
      <c r="L161" s="42"/>
      <c r="M161" s="216" t="s">
        <v>1</v>
      </c>
      <c r="N161" s="217" t="s">
        <v>41</v>
      </c>
      <c r="O161" s="89"/>
      <c r="P161" s="218">
        <f>O161*H161</f>
        <v>0</v>
      </c>
      <c r="Q161" s="218">
        <v>0</v>
      </c>
      <c r="R161" s="218">
        <f>Q161*H161</f>
        <v>0</v>
      </c>
      <c r="S161" s="218">
        <v>0</v>
      </c>
      <c r="T161" s="219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20" t="s">
        <v>272</v>
      </c>
      <c r="AT161" s="220" t="s">
        <v>113</v>
      </c>
      <c r="AU161" s="220" t="s">
        <v>109</v>
      </c>
      <c r="AY161" s="15" t="s">
        <v>110</v>
      </c>
      <c r="BE161" s="221">
        <f>IF(N161="základní",J161,0)</f>
        <v>0</v>
      </c>
      <c r="BF161" s="221">
        <f>IF(N161="snížená",J161,0)</f>
        <v>0</v>
      </c>
      <c r="BG161" s="221">
        <f>IF(N161="zákl. přenesená",J161,0)</f>
        <v>0</v>
      </c>
      <c r="BH161" s="221">
        <f>IF(N161="sníž. přenesená",J161,0)</f>
        <v>0</v>
      </c>
      <c r="BI161" s="221">
        <f>IF(N161="nulová",J161,0)</f>
        <v>0</v>
      </c>
      <c r="BJ161" s="15" t="s">
        <v>109</v>
      </c>
      <c r="BK161" s="221">
        <f>ROUND(I161*H161,2)</f>
        <v>0</v>
      </c>
      <c r="BL161" s="15" t="s">
        <v>272</v>
      </c>
      <c r="BM161" s="220" t="s">
        <v>273</v>
      </c>
    </row>
    <row r="162" s="12" customFormat="1" ht="25.92" customHeight="1">
      <c r="A162" s="12"/>
      <c r="B162" s="193"/>
      <c r="C162" s="194"/>
      <c r="D162" s="195" t="s">
        <v>74</v>
      </c>
      <c r="E162" s="196" t="s">
        <v>274</v>
      </c>
      <c r="F162" s="196" t="s">
        <v>275</v>
      </c>
      <c r="G162" s="194"/>
      <c r="H162" s="194"/>
      <c r="I162" s="197"/>
      <c r="J162" s="198">
        <f>BK162</f>
        <v>0</v>
      </c>
      <c r="K162" s="194"/>
      <c r="L162" s="199"/>
      <c r="M162" s="200"/>
      <c r="N162" s="201"/>
      <c r="O162" s="201"/>
      <c r="P162" s="202">
        <f>P163</f>
        <v>0</v>
      </c>
      <c r="Q162" s="201"/>
      <c r="R162" s="202">
        <f>R163</f>
        <v>0</v>
      </c>
      <c r="S162" s="201"/>
      <c r="T162" s="203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4" t="s">
        <v>127</v>
      </c>
      <c r="AT162" s="205" t="s">
        <v>74</v>
      </c>
      <c r="AU162" s="205" t="s">
        <v>75</v>
      </c>
      <c r="AY162" s="204" t="s">
        <v>110</v>
      </c>
      <c r="BK162" s="206">
        <f>BK163</f>
        <v>0</v>
      </c>
    </row>
    <row r="163" s="2" customFormat="1" ht="16.5" customHeight="1">
      <c r="A163" s="36"/>
      <c r="B163" s="37"/>
      <c r="C163" s="209" t="s">
        <v>276</v>
      </c>
      <c r="D163" s="209" t="s">
        <v>113</v>
      </c>
      <c r="E163" s="210" t="s">
        <v>277</v>
      </c>
      <c r="F163" s="211" t="s">
        <v>278</v>
      </c>
      <c r="G163" s="212" t="s">
        <v>279</v>
      </c>
      <c r="H163" s="213">
        <v>25</v>
      </c>
      <c r="I163" s="214"/>
      <c r="J163" s="215">
        <f>ROUND(I163*H163,2)</f>
        <v>0</v>
      </c>
      <c r="K163" s="211" t="s">
        <v>117</v>
      </c>
      <c r="L163" s="42"/>
      <c r="M163" s="235" t="s">
        <v>1</v>
      </c>
      <c r="N163" s="236" t="s">
        <v>41</v>
      </c>
      <c r="O163" s="237"/>
      <c r="P163" s="238">
        <f>O163*H163</f>
        <v>0</v>
      </c>
      <c r="Q163" s="238">
        <v>0</v>
      </c>
      <c r="R163" s="238">
        <f>Q163*H163</f>
        <v>0</v>
      </c>
      <c r="S163" s="238">
        <v>0</v>
      </c>
      <c r="T163" s="239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20" t="s">
        <v>272</v>
      </c>
      <c r="AT163" s="220" t="s">
        <v>113</v>
      </c>
      <c r="AU163" s="220" t="s">
        <v>80</v>
      </c>
      <c r="AY163" s="15" t="s">
        <v>110</v>
      </c>
      <c r="BE163" s="221">
        <f>IF(N163="základní",J163,0)</f>
        <v>0</v>
      </c>
      <c r="BF163" s="221">
        <f>IF(N163="snížená",J163,0)</f>
        <v>0</v>
      </c>
      <c r="BG163" s="221">
        <f>IF(N163="zákl. přenesená",J163,0)</f>
        <v>0</v>
      </c>
      <c r="BH163" s="221">
        <f>IF(N163="sníž. přenesená",J163,0)</f>
        <v>0</v>
      </c>
      <c r="BI163" s="221">
        <f>IF(N163="nulová",J163,0)</f>
        <v>0</v>
      </c>
      <c r="BJ163" s="15" t="s">
        <v>109</v>
      </c>
      <c r="BK163" s="221">
        <f>ROUND(I163*H163,2)</f>
        <v>0</v>
      </c>
      <c r="BL163" s="15" t="s">
        <v>272</v>
      </c>
      <c r="BM163" s="220" t="s">
        <v>280</v>
      </c>
    </row>
    <row r="164" s="2" customFormat="1" ht="6.96" customHeight="1">
      <c r="A164" s="36"/>
      <c r="B164" s="64"/>
      <c r="C164" s="65"/>
      <c r="D164" s="65"/>
      <c r="E164" s="65"/>
      <c r="F164" s="65"/>
      <c r="G164" s="65"/>
      <c r="H164" s="65"/>
      <c r="I164" s="65"/>
      <c r="J164" s="65"/>
      <c r="K164" s="65"/>
      <c r="L164" s="42"/>
      <c r="M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</row>
  </sheetData>
  <sheetProtection sheet="1" autoFilter="0" formatColumns="0" formatRows="0" objects="1" scenarios="1" spinCount="100000" saltValue="HOie5luPCExk0twLsuLJhZqujxmJGcrKag9OCWWuo6Yfc78lK7NhzSf7lG4UgreadgTsySDELViCv4BNAsMk2Q==" hashValue="6+quDJ4GC06nWlhYRJJL7S0Y7qchepcAMrnF7Zq6m3tLPRIpTl2dTykYunk9ngfK2NT8BBUcxVD4smH0GYGAhg==" algorithmName="SHA-512" password="CC35"/>
  <autoFilter ref="C117:K163"/>
  <mergeCells count="6">
    <mergeCell ref="E7:H7"/>
    <mergeCell ref="E16:H16"/>
    <mergeCell ref="E25:H25"/>
    <mergeCell ref="E85:H85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Zdeněk Drda</dc:creator>
  <cp:lastModifiedBy>Zdeněk Drda</cp:lastModifiedBy>
  <dcterms:created xsi:type="dcterms:W3CDTF">2025-03-04T06:00:46Z</dcterms:created>
  <dcterms:modified xsi:type="dcterms:W3CDTF">2025-03-04T06:00:47Z</dcterms:modified>
</cp:coreProperties>
</file>