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Pavlickova\BUŠIM\prace\ZAKAZKY_POPTAVKY\24-06-10-01 - Tyršova_Milovice\PROJEKT\"/>
    </mc:Choice>
  </mc:AlternateContent>
  <xr:revisionPtr revIDLastSave="0" documentId="13_ncr:1_{3213217C-7E75-4762-8291-1F4804C23B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litéry" sheetId="1" r:id="rId1"/>
    <sheet name="ZP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W131" i="1" l="1"/>
  <c r="O3" i="2"/>
  <c r="I146" i="2"/>
  <c r="I145" i="2"/>
  <c r="I144" i="2"/>
  <c r="I143" i="2"/>
  <c r="I142" i="2"/>
  <c r="F131" i="2"/>
  <c r="E131" i="2"/>
  <c r="D131" i="2"/>
  <c r="W132" i="1"/>
  <c r="AJ5" i="1"/>
  <c r="AD5" i="1"/>
  <c r="AJ8" i="1"/>
  <c r="AB8" i="1"/>
  <c r="AA8" i="1"/>
  <c r="AA12" i="1" s="1"/>
  <c r="AC11" i="1"/>
  <c r="AC12" i="1" s="1"/>
  <c r="AB11" i="1"/>
  <c r="Z11" i="1"/>
  <c r="AJ9" i="1"/>
  <c r="I86" i="2"/>
  <c r="I85" i="2"/>
  <c r="I57" i="2"/>
  <c r="I170" i="2"/>
  <c r="C141" i="1"/>
  <c r="X132" i="1"/>
  <c r="X133" i="1" s="1"/>
  <c r="Z5" i="1"/>
  <c r="AD12" i="1"/>
  <c r="AE12" i="1"/>
  <c r="AF12" i="1"/>
  <c r="AG12" i="1"/>
  <c r="AH12" i="1"/>
  <c r="AI12" i="1"/>
  <c r="Z8" i="1"/>
  <c r="Z7" i="1"/>
  <c r="AB7" i="1"/>
  <c r="AB12" i="1" s="1"/>
  <c r="AA6" i="1"/>
  <c r="AB6" i="1"/>
  <c r="AH6" i="1"/>
  <c r="AH5" i="1"/>
  <c r="AI11" i="1"/>
  <c r="AF6" i="1"/>
  <c r="AG7" i="1"/>
  <c r="AE6" i="1"/>
  <c r="AD4" i="1"/>
  <c r="AJ6" i="1"/>
  <c r="AJ7" i="1"/>
  <c r="AJ10" i="1"/>
  <c r="AK11" i="1"/>
  <c r="AK7" i="1"/>
  <c r="AK6" i="1"/>
  <c r="AK12" i="1" s="1"/>
  <c r="AA11" i="1"/>
  <c r="Z10" i="1"/>
  <c r="AA7" i="1"/>
  <c r="Z6" i="1"/>
  <c r="AJ4" i="1"/>
  <c r="V119" i="1"/>
  <c r="V118" i="1"/>
  <c r="V117" i="1"/>
  <c r="V116" i="1"/>
  <c r="V114" i="1"/>
  <c r="V113" i="1"/>
  <c r="O5" i="2" l="1"/>
  <c r="AJ12" i="1"/>
  <c r="AA13" i="1"/>
  <c r="Z12" i="1"/>
  <c r="Y12" i="1"/>
  <c r="Z13" i="1"/>
  <c r="V112" i="1"/>
  <c r="V111" i="1"/>
  <c r="V108" i="1"/>
  <c r="V107" i="1"/>
  <c r="V106" i="1"/>
  <c r="V105" i="1"/>
  <c r="V103" i="1"/>
  <c r="V102" i="1"/>
  <c r="V75" i="1"/>
  <c r="V62" i="1" l="1"/>
  <c r="V59" i="1"/>
  <c r="V58" i="1"/>
  <c r="V57" i="1"/>
  <c r="V80" i="1"/>
  <c r="V61" i="1"/>
  <c r="V60" i="1"/>
  <c r="V79" i="1"/>
  <c r="V78" i="1"/>
  <c r="V77" i="1"/>
  <c r="V72" i="1"/>
  <c r="V73" i="1"/>
  <c r="V74" i="1"/>
  <c r="V76" i="1"/>
  <c r="V66" i="1"/>
  <c r="V67" i="1"/>
  <c r="V68" i="1"/>
  <c r="V69" i="1"/>
  <c r="V71" i="1"/>
  <c r="V65" i="1"/>
  <c r="V93" i="1"/>
  <c r="V92" i="1"/>
  <c r="V91" i="1"/>
  <c r="V90" i="1"/>
  <c r="V89" i="1"/>
  <c r="V88" i="1"/>
  <c r="V87" i="1"/>
  <c r="V86" i="1"/>
  <c r="V83" i="1"/>
  <c r="V82" i="1"/>
  <c r="V81" i="1"/>
  <c r="V101" i="1"/>
  <c r="V100" i="1"/>
  <c r="V99" i="1"/>
  <c r="V98" i="1"/>
  <c r="V97" i="1"/>
  <c r="V96" i="1"/>
  <c r="V95" i="1"/>
  <c r="V94" i="1"/>
  <c r="V130" i="1"/>
  <c r="V129" i="1"/>
  <c r="V128" i="1"/>
  <c r="V127" i="1"/>
  <c r="V126" i="1"/>
  <c r="V125" i="1"/>
  <c r="V123" i="1"/>
  <c r="V124" i="1"/>
  <c r="V122" i="1"/>
  <c r="AM11" i="1"/>
  <c r="V16" i="1"/>
  <c r="V17" i="1"/>
  <c r="V18" i="1"/>
  <c r="V19" i="1"/>
  <c r="V20" i="1"/>
  <c r="V21" i="1"/>
  <c r="V22" i="1"/>
  <c r="V23" i="1"/>
  <c r="V24" i="1"/>
  <c r="V25" i="1"/>
  <c r="V26" i="1"/>
  <c r="V28" i="1"/>
  <c r="V29" i="1"/>
  <c r="V30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15" i="1"/>
</calcChain>
</file>

<file path=xl/sharedStrings.xml><?xml version="1.0" encoding="utf-8"?>
<sst xmlns="http://schemas.openxmlformats.org/spreadsheetml/2006/main" count="1022" uniqueCount="247">
  <si>
    <t>SU</t>
  </si>
  <si>
    <t>POZNÁMKA</t>
  </si>
  <si>
    <t>Acer</t>
  </si>
  <si>
    <t>pseudoplatanus</t>
  </si>
  <si>
    <t>Tilia</t>
  </si>
  <si>
    <t>cordata</t>
  </si>
  <si>
    <t>negundo</t>
  </si>
  <si>
    <t>Betula</t>
  </si>
  <si>
    <t>Populus</t>
  </si>
  <si>
    <t xml:space="preserve"> </t>
  </si>
  <si>
    <t>mokvající hniloba kmene, riziko zlomu kmene</t>
  </si>
  <si>
    <t>Salix</t>
  </si>
  <si>
    <t>caprea</t>
  </si>
  <si>
    <t>Quercus</t>
  </si>
  <si>
    <t>robur</t>
  </si>
  <si>
    <t>STABILITA</t>
  </si>
  <si>
    <t>ŠÍŘKA KORUNY</t>
  </si>
  <si>
    <t>SADOVNICKÁ HODNOTA</t>
  </si>
  <si>
    <t>VÝŠKA NASAZENÍ KORUNY</t>
  </si>
  <si>
    <t>VÝŠKA STROMU</t>
  </si>
  <si>
    <t>PRŮMĚR KMENE</t>
  </si>
  <si>
    <t>FYZIOLOGICKÉ STÁŘÍ</t>
  </si>
  <si>
    <t>VITALITA</t>
  </si>
  <si>
    <t>PERSPEKTIVA</t>
  </si>
  <si>
    <t>ZDRAVOTNÍ STAV</t>
  </si>
  <si>
    <t>TŘÍDA</t>
  </si>
  <si>
    <t xml:space="preserve">PLOCHA </t>
  </si>
  <si>
    <t>1A</t>
  </si>
  <si>
    <t>Celková hodnota stability</t>
  </si>
  <si>
    <t>Hodnota cíle pádu</t>
  </si>
  <si>
    <t>Sklonitost terénu</t>
  </si>
  <si>
    <t>NÁVRH PĚSTEBNÍCH OPATŘENÍ</t>
  </si>
  <si>
    <t>TECHNOLOGIE</t>
  </si>
  <si>
    <t>NALÉHAVOST</t>
  </si>
  <si>
    <t>NÁVRH OPAKOVÁNÍ</t>
  </si>
  <si>
    <t>Zhotovitel:</t>
  </si>
  <si>
    <t>Zadavatel:</t>
  </si>
  <si>
    <t>Marcel Bubeník</t>
  </si>
  <si>
    <t>IČ: 87081601</t>
  </si>
  <si>
    <t>e-mail: busim@busim.cz, Tel.: +420 720 563 920</t>
  </si>
  <si>
    <t>www.busim.cz</t>
  </si>
  <si>
    <t>Popis zakázky:</t>
  </si>
  <si>
    <t>Místo realizace:</t>
  </si>
  <si>
    <t>Dvorce 22, 289 22 Lysá nad Labem</t>
  </si>
  <si>
    <t>Město Milovice</t>
  </si>
  <si>
    <t>Nám. 30. června 508, Milovice – Mladá, 289 24</t>
  </si>
  <si>
    <t>Vyřizuje: Ing. Jarmila Kynclová - vedoicí oddělení správy majetku</t>
  </si>
  <si>
    <t>p.č. 1400/1, k.ú. Benátecká Vrutice, Milovice - Tyršova</t>
  </si>
  <si>
    <t>Inventarizace dřevin areálu bývalého vojenského seřadiště ul. Tyršova</t>
  </si>
  <si>
    <t>e-mail: jarmila.kynclova@mesto-milovice.cz, Tel.: +420 732 498 119</t>
  </si>
  <si>
    <t>IČ: 00239453</t>
  </si>
  <si>
    <t>Vizuální zakreslení bylo provedeno do katastrální mapy s ortofoto snímkem, jelikož situace není  významně komplikovaná. Provádí se s možnou odchylkou do 3 m.
V případě lokalizace stromů v porostech, na svazích a v obdobných podmínkách komplikujících odhad může být chyba i větší.</t>
  </si>
  <si>
    <t>POČET KMENŮ</t>
  </si>
  <si>
    <t>DUTINA</t>
  </si>
  <si>
    <t>S-KV</t>
  </si>
  <si>
    <t>c</t>
  </si>
  <si>
    <t>b</t>
  </si>
  <si>
    <t>a</t>
  </si>
  <si>
    <t>V rámci dendrologického průzkumu neproběhna evidence instalovaných bezpečnostních vazeb. Žádné nebyly doposud nainstalovány.</t>
  </si>
  <si>
    <t>S-RZ, S-OV</t>
  </si>
  <si>
    <t>d</t>
  </si>
  <si>
    <t>S-KPV</t>
  </si>
  <si>
    <t xml:space="preserve">S-RZ  </t>
  </si>
  <si>
    <t>S-RV</t>
  </si>
  <si>
    <t>S-RZ</t>
  </si>
  <si>
    <t>37/37</t>
  </si>
  <si>
    <t>S-SSK</t>
  </si>
  <si>
    <t>tlaková vidlice</t>
  </si>
  <si>
    <t>44/33</t>
  </si>
  <si>
    <t>ve spodní bázi kmene kosterní větvení</t>
  </si>
  <si>
    <t>S-OV, S-RZ</t>
  </si>
  <si>
    <t>3-5 let kontrola</t>
  </si>
  <si>
    <t>není nutné opakování</t>
  </si>
  <si>
    <t>po 5 letech kontrola</t>
  </si>
  <si>
    <t>Skutečné opakování pěstebního opatření je třeba před realizací upřesnit v rámci aktualizace.</t>
  </si>
  <si>
    <t>Měření průměru kmene pomocí průměrky probíhá ve dvou na sebe kolmých směrech. První měření probíhá v nejdelší ose. Výsledná hodnota je aritmetickým průměrem těchto dvou měření. Průměrka musí být vždy přiložena kolmo na osu kmene tak, aby se ho dotýkala ve 3 bodech.</t>
  </si>
  <si>
    <t>S-RZ, S-SSK</t>
  </si>
  <si>
    <t>TAXON</t>
  </si>
  <si>
    <t>POŘADOVÉ ČÍSLO</t>
  </si>
  <si>
    <t>Cílovou funkcí porostu je kompaktní víceetážová, bohatě strukturovaná vegetační clona rámující rozsáhlou zpevněnou plochu bývalého vojenského seřadiště při bývalém vnějším okraji vojenského městečka Mladá; clona tvoří ochrannou záštitu proti nepříznivému proudění od západu a historicky souvisí se zakládáním vojenského městečka ve druhé polovině 20. století</t>
  </si>
  <si>
    <t>Lokalizovaný biotop:
Hercynské dubohabřiny + urbanizované plochy</t>
  </si>
  <si>
    <t>VÝŠKA (m)</t>
  </si>
  <si>
    <t>PROCENTO ZASTOUPENÍ (%)</t>
  </si>
  <si>
    <t>Betula pendula</t>
  </si>
  <si>
    <t>Tilia cordata</t>
  </si>
  <si>
    <t>Acer pseudoplatanus</t>
  </si>
  <si>
    <t>PODÍL PP</t>
  </si>
  <si>
    <t>POROSTNÍ PATRO (pp)</t>
  </si>
  <si>
    <t>stromové</t>
  </si>
  <si>
    <t>keřové</t>
  </si>
  <si>
    <t>ZÁKLADNÍ PLOCHY</t>
  </si>
  <si>
    <t>Doporučený managementový přístup k lokalizovanému biotopu:</t>
  </si>
  <si>
    <t xml:space="preserve">Z hlediska iniciálních zásahů je třeba počítat s výraznými probírkami stávajících porostů a obnovou dlouhodobě neudržovaných lučních porostů: Zachování či postupné vytvoření věkově i druhově diverzifikovaných přírodě dřevinných porostů s nižším zakmeněním a vysokým podílem mrtvého dřeva, umožňujícím rozvoj druhově bohaté saproxylické fauny, kdekoliv je to možné také bylinného a keřového, podrostu, vždy s co nejnižším zastoupením nepůvodních druhů; týká se vesměs porostů tvořených převážně stromy; </t>
  </si>
  <si>
    <r>
      <t>Výměra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</si>
  <si>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Celkový dendrol. Potenciál         2</t>
  </si>
  <si>
    <t>Pěstební
stav                    2</t>
  </si>
  <si>
    <t>Kompoziční
stav                    2</t>
  </si>
  <si>
    <t>Popis:
Částečně ohrožena stabilita horní etáže nepříznivým štíhlostním koeficientem, vyžadující realizaci mírné probírky; pomístně souše a zlomy (zejména v podúrovni) vyžadující jednotlivý nahodilý výběr (velmi mírná zdravotní probírka); dílčí část jedinců spodní etáže pěstebně využitelná a vyžaduje uvolnění korunového prostoru; stromy v obvodovém plášti vyžadují realizaci speciálního arboristického ošetření.</t>
  </si>
  <si>
    <t>Vyspělá, převážně jednoetážová přeštíhlená březová kmenovina lesního charakteru s minimální hmotovou rozrůzněností (ve stupni 1), z boků směrem do jádra porostu nastupuje přirozené zmlazení, které nedosahuje charakteru samostatné etáže a je hodnoceno jako vegetační prvek skupina stromů zakmenění téměř plné (ve stupni 0,9); zápoj horizontální hloučkovitě narušený, vertikání ze západní strany plný, z východní strany nedosažen.</t>
  </si>
  <si>
    <t>Kompoziční záměr: Celou plochu skupiny ponechat ve stávajících proporcích jako jádrový prvek kompaktní vegetační clony se stabilním a osluněným obvodovým porostním pláštěm; přitom zajistit trvalou průchodnost porostu a vnitřní pobytovou pohodu.</t>
  </si>
  <si>
    <t>dendrologický potenciál 1</t>
  </si>
  <si>
    <t>dendrologický potenciál 2</t>
  </si>
  <si>
    <t>dendrologický potenciál 3</t>
  </si>
  <si>
    <t>1B</t>
  </si>
  <si>
    <t>Dlouhodobě rozpadlý, víceméně jednoetážový porost s převahou netvárných jedinců javoru jasanolistého; bodově nastupuje přirozené zmlazení které nedosahuje charakteru samostatné etáže a je hodnoceno jako vegetační prvek skupina stromů zakmenění trvale snížené (ve stupni 0,2); zápoj horizontální nedosažen, vertikání nedosažen.</t>
  </si>
  <si>
    <t>Celkový dendrol. Potenciál         3</t>
  </si>
  <si>
    <t>Pěstební
stav                    3</t>
  </si>
  <si>
    <t>Kompoziční
stav                    3</t>
  </si>
  <si>
    <t>Kompoziční záměr: Celou plochu skupiny obnovit v režimu nepřímé přeměny druhové skladby ve stávajících proporcích jako jádrový prvek kompaktní vegetační clony se stabilním a osluněným obvodovým porostním pláštěm; přitom zajistit trvalou průchodnost porostu a vnitřní pobytovou pohodu</t>
  </si>
  <si>
    <t>Prunus cerasus</t>
  </si>
  <si>
    <t>Quercus robur</t>
  </si>
  <si>
    <t>1C</t>
  </si>
  <si>
    <t>N</t>
  </si>
  <si>
    <t>Prunus avium</t>
  </si>
  <si>
    <t>Populus nigra</t>
  </si>
  <si>
    <t>Cornus sanguinea</t>
  </si>
  <si>
    <t>Dílčí cíle péče o porostní skupinu:</t>
  </si>
  <si>
    <t>Návrh opatření na úrovni porostní skupiny :</t>
  </si>
  <si>
    <t>Potenciální využití porostní skupiny:</t>
  </si>
  <si>
    <t>Návrh opatření na úrovni porostní skupiny:</t>
  </si>
  <si>
    <t>1D</t>
  </si>
  <si>
    <t>1/2 stromové</t>
  </si>
  <si>
    <t>do 1/3 stromové</t>
  </si>
  <si>
    <t>Popis:
Hodnocení potenciální funkce porostní skupiny:
Stávající funkce porostní skupiny je narušena, podmínečně lze zlepšit v procesu nepřímé obnovy. Porostní skupina současném stavu plní cílovou funkci ve struktuře kompozice pouze částečně, přitom část jedinců hrozí provozním selháním; v krátkodobém horizontu je nutno zajistit stabilitu a provozní bezpečnost kombinací nahodilé probírky a torzování vybraných jedinců z horní etáže; ve střednědobém až dlouhodobém horizontu zvýšit stabilitu porostu kombinací péče o stávající nárosty a bodovou podsadbou.</t>
  </si>
  <si>
    <t>Popis:
Hodnocení potenciální funkce porostní skupiny:
Stávající funkce porostní skupiny je v přímém rozporu s cílovou funkcí. Porostní skupina není schopna plnit cílovou funkci ve struktuře kompozice ani v krátkodobém horizontu; je nutno zajistit stabilitu realizací nepřímé obnovy.</t>
  </si>
  <si>
    <t>Popis:
Hodnocení potenciální funkce porostní skupiny:
Stávající funkce porostní skupiny odpovídá cílové funkci. Porostní skupina plní cílovou funkci ve struktuře kompozice; ve střednědobém horizontu není nutno zvyšovat stabilitu realizací přímé ani nepřímé obnovy.</t>
  </si>
  <si>
    <t>Kompoziční záměr: Celou plochu stabilizovat v režimu nepřímé obnovy ve stávajících proporcích jako kompaktní plášť vegetační clony; přitom zajistit trvalou průchodnost do interiéru porostu a provozní bezpečnost.</t>
  </si>
  <si>
    <t>1E</t>
  </si>
  <si>
    <t>Tilia corda</t>
  </si>
  <si>
    <t>-</t>
  </si>
  <si>
    <t>Kompoziční
stav                    1</t>
  </si>
  <si>
    <t>Zachování a další rozvoj věkově i druhově diverzifikovaných přírodě blízkých porostů s plným zakmeněním a minimálním podílem mrtvého dřeva, zajišťujícím maximální provozní bezpečnost, kdekoliv je to možné také bylinného a keřového, podrostu, vždy s co nejnižším zastoupením nepůvodních druhů;</t>
  </si>
  <si>
    <t>Kompoziční záměr: Celou plochu udržovat v režimu stabilizace souborem pěstebních opatření na jedincích ve stávajících proporcích jako kompaktní plášť vegetační clony; přitom zajistit trvalou průchodnost do interiéru porostu a provozní bezpečnost.</t>
  </si>
  <si>
    <t xml:space="preserve">•	nahodilá probírka pouze uhynulých, popřípadě značně poškozených jedinců
•	pěstební opatření na jedincích v lipovém stromořadí dle samostatné součásti této projektové dokumentace
•	odstranění těžebních zbytků bez odstranění nadzemní části pařezů, pomístné urovnání hrubých nerovností terénu
•	odstranění vrůstajících náletových dřevin v obvodovém porostním plášti, ale s péčí o cenné nárosty využitelné pro přirozenou obnovu (především dub a javor)
•	veškerou odřezanou dřevní hmotu přesunout na vymezené broukoviště, které se nachází mimo řešené území </t>
  </si>
  <si>
    <t>1F</t>
  </si>
  <si>
    <t>1G</t>
  </si>
  <si>
    <t>Popis:
Značně narušena stabilita horní etáže nepříznivou fyziologickou a biomechanickou vitalitou, vyžadující dočasné využití krátkodobě stabilních jedinců topolů jako dočasný přístin mateřským porostem pro očekávané přirozené zmlazení; pomístně souše a zlomy (v úrovni i podúrovni) vyžadující jednotlivý nahodilý výběr (velmi mírná zdravotní probírka); pouze minimální část jedinců spodní etáže pěstebně využitelná a vyžaduje uvolnění korunového prostoru; obvodový porostní plášť chybí; Součástí struktury porostní výstavby jsou jednotlivě hodnocené stromy, které jsou podrobně popsány v samostatné části této projektové dokumentace.</t>
  </si>
  <si>
    <t>Při provedení biologického posouzení byl objeven zlatohlávek tmavý a čmelák.</t>
  </si>
  <si>
    <t xml:space="preserve">Mozaikovitě narušený porost dřevin na nelesním pozemku na počátku rozpadu až pomístně rozpadlý s torzovitými stopami cíleně zakládané krajinné kompozice z druhé poloviny 20. století, tvořené jednotlivými dospělými topoly skupiny Populus balsamea, výplňová hmota je tvořena skupinami bříz a javoru jasanolistého a mladšími, převážně spontánně nalétnutými druhově pestrými listnatými porosty 2. až 3. věkového stádia (především bříza, dub letní, lípa, osika a akát).; západní okraj je definován  liniovým stromořadím dospělých až přestárlých lip Tilia cordata; </t>
  </si>
  <si>
    <t>Struktura dřevinných vegetačních prvků je členěna plochami podrostových trávníků s vysokým podílem ruderálních druhů; kompozice je do značné míry skryta v plochách náletových porostů dřevin. Přesto, že je kompozice setřená, je struktura porostní výstavby pomístně střednědobě využitelná a lze ji začlenit do procesu nepřímé obnovy. Na základě úrovně využitelnosti stávající struktury porostní výstavby je porost členěn na porostní skupiny s odlišným návrhem managementu.</t>
  </si>
  <si>
    <t>Díky dlouhodobé absenci péče se uvnitř tohoto území vyvinuly biologicky cenné biotopy s nálezem dvou zástupců skupiny druhů hmyzu zvláště chráněných.</t>
  </si>
  <si>
    <t>rovina do 1:5</t>
  </si>
  <si>
    <t xml:space="preserve">•	v centrální části velmi mírný zdravotní výběr (zdravotní probírka do 10%)
•	odstranění těžebních zbytků bez odstranění nadzemní části pařezů, pomístné urovnání hrubých nerovností terénu
•	odstranění vrůstajících náletových dřevin v obvodovém porostním plášti, ale s péčí o cenné nárosty využitelné pro přirozenou obnovu (především dub a lípa)
•	realizace zdravotního řezu na jedincích v obvodovém porostním plášti, 
•	veškerou odřezanou dřevní hmotu přesunout na vymezené broukoviště, které se nachází mimo řešené území </t>
  </si>
  <si>
    <t>•	Kombinovaná mírná zdravotní probírka v podúrovni a nahodilá probírka s odstraněním souší v úrovni i podúrovni s intenzitou 20%. 
•	Doporučena bodová podsadba školkařskými výpěstky alejových stromů v rozmezí velikosti ok 10-12 Zb - Tilia cordata  v počtu 6 ks, Quercus robur v počtu 2 ks (do prosvětlených míst) a Carpinus betulus v počtu 1 ks (do přistíněných míst). 
Pro výsadbu a následnou péči použít technologii zakládání dle schválených Standardů AOPK
•	    V porostu tohoto typu v obytné zóně by se nemělo jednat o konzervaci porostů, ale naopak málo intenzívní hospodaření, avšak v relativně krátkých intervalech    
        opakované, které zajistí existenci dostatečně rozvolněných stabilních víceetážových druhově pestrých porostů.</t>
  </si>
  <si>
    <t>Popis:
Značně narušena stabilita horní etáže nepříznivou druhovou skladbou, vyžadující nepřímou přeměnu druhové skladby s odstraněním stávajících jedinců Acer negundo ; dílčí část jedinců spodní etáže pěstebně využitelná a vyžaduje uvolnění korunového prostoru; obvodový porostní plášť chybí.</t>
  </si>
  <si>
    <t>Populus canadensis</t>
  </si>
  <si>
    <t>•	Nahodilá probírka v úrovni i podúrovni s intenzitou cca 20%. 
•	Doporučena bodová podsadba školkařskými výpěstky alejových stromů v rozmezí velikosti ok 10-12 Zb - Tilia cordata  v počtu 1 ks, Quercus robur v počtu 2 ks  (do prosvětlených míst) a Carpinus betulus v počtu 3 ks (do přistíněných míst). 
Pro výsadbu a následnou péči použít technologii zakládání dle schválených Standardů AOPK
•	    V porostu tohoto typu v obytné zóně by se nemělo jednat o konzervaci porostů, ale naopak málo intenzívní hospodaření, avšak v relativně krátkých intervalech opakované, které zajistí existenci dostatečně rozvolněných stabilních víceetážových druhově pestrých porostů.</t>
  </si>
  <si>
    <t>Kompoziční záměr: Celou plochu skupiny obnovit v režimu nepřímé přeměny druhové skladby ve stávajících proporcích jako jádrový prvek kompaktní vegetační clony se stabilním a osluněným obvodovým porostním pláštěm; přitom zajistit trvalou průchodnost porostu a vnitřní pobytovou pohodu.</t>
  </si>
  <si>
    <t>•	v centrální části nahodilá  probírka cca 20%,
•	odstranění těžebních zbytků bez odstranění nadzemní části pařezů, pomístné urovnání hrubých nerovností terénu,
•	odstranění vrůstajících náletových dřevin v obvodovém porostním plášti, ale s péčí o cenné nárosty využitelné pro přirozenou obnovu (především dub a lípa),
•	realizace razantního obvodového redukčního řezu (jednotlivě až v rozsahu odpovídajícím torzování) na jedincích Acer negundo,
•	v centrální části porostu plošná podsadba viz výše,
•	veškerou odřezanou dřevní hmotu přesunout na vymezené broukoviště, které se nachází mimo řešené území.</t>
  </si>
  <si>
    <t>•	v centrální části nahodilá probírka cca 20%
•	odstranění těžebních zbytků bez odstranění nadzemní části pařezů, pomístné urovnání hrubých nerovností terénu,
•	odstranění vrůstajících náletových dřevin v obvodovém porostním plášti, ale s péčí o cenné nárosty využitelné pro přirozenou obnovu (především dub a javor)
•	realizace razantního obvodového redukčního řezu (jednotlivě až v rozsahu odpovídajícím torzování) na jedincích Populus balsamea,
•	v centrální části porostu plošná podsadba viz výše,
•	veškerou odřezanou dřevní hmotu přesunout na vymezené broukoviště, které se nachází mimo řešené území.</t>
  </si>
  <si>
    <t>Popis:
Značně narušena stabilita horní etáže nepříznivou fyziologickou a biomechanickou vitalitou, vyžadující trvalé odstranění s využitím stávajících jedinců dubů a javorů z etáže ½-stromové a dočasným využitím krátkodobě stabilních jedinců topolů jako dočasný přístin mateřským porostem; pomístně souše a zlomy (v úrovni i podúrovni) vyžadující jednotlivý nahodilý výběr (velmi mírná zdravotní probírka); pouze minimální část jedinců spodní etáže pěstebně využitelná a vyžaduje uvolnění korunového prostoru; obvodový porostní plášť chybí.</t>
  </si>
  <si>
    <t xml:space="preserve">•	nahodilá probírka cca 20%
•	odstranění těžebních zbytků bez odstranění nadzemní části pařezů, pomístné urovnání hrubých nerovností terénu,
•	odstranění vrůstajících náletových dřevin v obvodovém porostním plášti, ale s péčí o cenné nárosty využitelné pro přirozenou obnovu (především dub a javor),
•	realizace razantního obvodového redukčního řezu (jednotlivě až v rozsahu odpovídajícím torzování) na jedincích Populus balsamea, ale se snahou dočasně udržet při 
životě, ponechat a neodstraňovat doposud plně stabilní suché větve ze struktury korun
•	veškerou odřezanou dřevní hmotu přesunout na vymezené broukoviště, které se nachází mimo řešené území </t>
  </si>
  <si>
    <t>Kompaktní, víceetážový liniový porost s převahou dubu a javoru s dobrou fyziologickou i biomechanickou vitalitou; bodově nastupuje přirozené zmlazení, které je částečně pěstebně využitelné; součástí struktury porostní výstavby je dospělé lipové stromořadí ve stádiu rozpadu, které je však hodnoceno samostatně na úrovni jednotlivých stromů zakmenění plné (ve stupni 1); zápoj horizontální plný, vertikální částečně narušen.</t>
  </si>
  <si>
    <t>Zachování a další rozvoj věkově i druhově diverzifikovaných přírodě blízkých porostů s plným zakmeněním a minimálním podílem mrtvého dřeva, zajišťujícím maximální provozní bezpečnost, kdekoliv je to možné také bylinného a keřového podrostu, vždy s co nejnižším zastoupením nepůvodních druhů;</t>
  </si>
  <si>
    <t>•	nahodilá probírka pouze uhynulých, popřípadě značně poškozených jedinců,
•	pěstební opatření na jedincích v lipovém stromořadí dle samostatné součásti této projektové dokumentace,
•	odstranění těžebních zbytků bez odstranění nadzemní části pařezů, pomístné urovnání hrubých nerovností terénu,
•	odstranění vrůstajících náletových dřevin v obvodovém porostním plášti, ale s péčí o cenné nárosty využitelné pro přirozenou obnovu (především dub a javor),
•	veškerou odřezanou dřevní hmotu přesunout na vymezené broukoviště, které se nachází mimo řešené území .</t>
  </si>
  <si>
    <t>NÁVRH OŠETŘENÍ</t>
  </si>
  <si>
    <t>•	Nahodilá probírka v úrovni i podúrovni s intenzitou cca 20 %. 
•	Doporučena liniová podsadba školkařskými výpěstky alejových stromů v rozmezí velikosti 16 - 18 Zb do všech volných míst ve sponu 10 m.                                                                                                                                          Druhová skladba liniové výsadby: Acer pseudoplatanus v počtu 7 ks a Quercus robur v počtu 4 ks.
Pro výsadbu a následnou péči použít technologii zakládání dle schválených Standardů AOPK.
•	    V porostu tohoto typu v obytné zóně by se nemělo jednat o konzervaci porostů, ale naopak málo intenzívní hospodaření, avšak v relativně krátkých intervalech opakované, které zajistí existenci kompaktních dostatečně stabilních víceetážových druhově pestrých porostů.</t>
  </si>
  <si>
    <t>do 50</t>
  </si>
  <si>
    <t>do 100</t>
  </si>
  <si>
    <t>do 200</t>
  </si>
  <si>
    <t>do 300</t>
  </si>
  <si>
    <t>do 400</t>
  </si>
  <si>
    <t>do 500</t>
  </si>
  <si>
    <t>do 600</t>
  </si>
  <si>
    <t>nad 600</t>
  </si>
  <si>
    <t>OŠETŘENÍ</t>
  </si>
  <si>
    <t>KÁCENÍ</t>
  </si>
  <si>
    <t>RZ</t>
  </si>
  <si>
    <t>RO</t>
  </si>
  <si>
    <t>RV</t>
  </si>
  <si>
    <t>KV</t>
  </si>
  <si>
    <r>
      <t>PLOCHA STROMU (m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</si>
  <si>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DRUH NÁVRHU OPATŘENÍ A POČET</t>
  </si>
  <si>
    <t>3 ks - S-VDH, 1 ks - S-RZ</t>
  </si>
  <si>
    <t>BEZ OŠETŘENÍ</t>
  </si>
  <si>
    <t>K-RP</t>
  </si>
  <si>
    <t>PB-ST</t>
  </si>
  <si>
    <t>vodorovná prasklina kmene, strom bude sesazen na torzo</t>
  </si>
  <si>
    <t>již odtraněno</t>
  </si>
  <si>
    <t>nigra</t>
  </si>
  <si>
    <t>pendula</t>
  </si>
  <si>
    <t xml:space="preserve">Acer </t>
  </si>
  <si>
    <t>PRŮMĚR (cm) min.</t>
  </si>
  <si>
    <t>PRŮMĚR (cm) max.</t>
  </si>
  <si>
    <t>BO</t>
  </si>
  <si>
    <t>Dlouhodobě nestabilní až částečně rozpadlý, víceetážový porost s převahou břízy a černých topolů se zbytkovou fyziologickou vitalitou a značně narušenou vitalitou; bodově nastupuje přirozené zmlazení, které je částečně pěstebně využitelné, zakmenění trvale snížené (ve stupni 0,7); zápoj horizontální nedosažen, vertikální nedosažen.</t>
  </si>
  <si>
    <t>•	     Nahodilá probírka v úrovni i podúrovni s intenzitou cca 20 %.                                                                                                                                                                                                                                                                                                     Doporučena liniová podsadba školkařskými výpěstky alejových stromů v rozmezí velikosti 16 - 18 Zb do všech volných míst ve sponu 10 m.                                                                                                                                                                                                   Druhová skladba liniové výsadby: Acer pseudoplatanus v počtu 8 ks a Quercus robur v počtu 7 ks.                                                                                                                                                                                                                              Pro výsadbu a následnou péči použít technologii zakládání dle schválených Standardů AOPK.
•	     V porostu tohoto typu v obytné zóně by se nemělo jednat o konzervaci porostů, ale naopak málo intenzívní hospodaření, avšak v relativně krátkých intervalech    
        opakované, které zajistí existenci dostatečně stabilních víceetážových druhově pestrých porostů.</t>
  </si>
  <si>
    <t>Z hlediska iniciálních zásahů je třeba počítat s  přímým odstraňováním jedinců topolů v horní etáži a dřevin v nižších etážích; do procesu nepřímé obnovy začlenit pěstebně využitelné jedince domácích taxonů dřevin (zejména dub letní a javor klen) současně s tím nulová tolerance k náletům a kořenovým výmladkům javoru jasanolistého a akátu; postupně je třeba počítat s každoročními probírkami rozpadajícího se  porostu a s bodovou podsadbou do volných prostor. Zachování či postupné vytvoření věkově i druhově diverzifikovaných přírodě blízkých liniových porostů s plným zakmeněním a minimálním podílem mrtvého dřeva zajišťujícím maximální provozní stabilitu;</t>
  </si>
  <si>
    <t>•	nahodilá probírka cca 20%
•	odstranění těžebních zbytků bez odstranění nadzemní části pařezů, pomístné urovnání hrubých nerovností terénu
•	odstranění vrůstajících náletových dřevin v obvodovém porostním plášti, ale s péčí o cenné nárosty využitelné pro přirozenou obnovu (především dub, lípa a javor)
•	realizace razantního obvodového redukčního řezu (jednotlivě až v rozsahu odpovídajícím torzování) na jedincích Populus nigra a Betula pendula, ale se snahou dočasně udržet při 
životě, ponechat a neodstraňovat doposud plně stabilní suché větve ze struktury korun
•	veškerou odřezanou dřevní hmotu přesunout na vymezené broukoviště, které se nachází mimo řešené území .</t>
  </si>
  <si>
    <t>alba</t>
  </si>
  <si>
    <t>Salix caprea</t>
  </si>
  <si>
    <t>Dlouhodobě narušený, víceetážový liniový porost s převahou černých topolů a bříz bělokorých se zbytkovou fyziologickou vitalitou a značně narušenou biomechanickou vitalitou; bodově nastupuje přirozené zmlazení které je pouze částečně pěstebně využitelné zakmenění plné (ve stupni 1); zápoj horizontální plný, vertikální částečně narušen.</t>
  </si>
  <si>
    <t xml:space="preserve">Prunus </t>
  </si>
  <si>
    <t>cerasus</t>
  </si>
  <si>
    <t>2-3</t>
  </si>
  <si>
    <t>v betonových základech</t>
  </si>
  <si>
    <t>Dlouhodobě rozpadlý, víceetážový porost s převahou černých topolů bříz bělokorých a lip cordát se zbytkovou fyziologickou vitalitou a značně narušenou biomechanickou vitalitou; bodově nastupuje přirozené zmlazení, které je částečně pěstebně využitelné zakmenění trvale snížené (ve stupni 0,2); zápoj horizontální nedosažen, vertikální nedosažen</t>
  </si>
  <si>
    <t>Popis:
Značně narušena stabilita horní etáže nepříznivou fyziologickou a biomechanickou vitalitou, vyžadující nepřímou přeměnu druhové skladby s maximálním  využitím stávajících jedinců dub, lip a javorů z etáže ½-stromového a dočasným využitím krátkodobě stabilních jedinců topolů jako dočasný přístin mateřským porostem; pomístně souše a zlomy (v úrovni i podúrovni) vyžadující jednotlivý nahodilý výběr (velmi mírná zdravotní probírka); dílčí část jedinců spodní etáže pěstebně využitelná a vyžaduje uvolnění korunového prostoru; obvodový porostní plášť chybí.</t>
  </si>
  <si>
    <t>Popis:
Hodnocení potenciální funkce porostní skupiny:
Stávající funkce porostní skupiny je v rozporu s cílovou funkcí, podmínečně lze zlepšit v procesu nepřímé přeměny druhové skladby. Porostní skupina v současném stavu není schopna plnit cílovou funkci ve struktuře kompozice ani v krátkodobém horizontu; je nutno zajistit stabilitu.</t>
  </si>
  <si>
    <t xml:space="preserve">Z hlediska iniciálních zásahů je třeba počítat s plošnou podsadbu školkařskými výpěstky a průběžné uvolňování korunového prostoru těchto výpěstků dílčí redukcí, v menší míře přímým odstraňováním jedinců topolů v horní etáži a myrobalánů v nižších etážích; do procesu nepřímé obnovy začlenit pěstebně využitelné jedince domácích taxonů dřevin (zejména dub letní a javor klen) současně s tím nulová tolerance k náletům a kořenovým výmladkům javoru jasanolistého a akátu; postupně bude třeba  počítat s každoročními probírkami rozpadajícího se  porostu a s bodovou podsadbou do volných prostor obnovených porostů a s obnovou dlouhodobě neudržovaných lučních porostů: Zachování či postupné vytvoření věkově i druhově diverzifikovaných přírodě blízkých liniových dřevinných porostů s vysokým zakmeněním a minimálním podílem mrtvého dřeva, zajišťujících maximální provozní bezpečnost, kdekoliv je to možné také bylinného a keřového, podrostu, vždy s co nejnižším zastoupením nepůvodních druhů; </t>
  </si>
  <si>
    <t xml:space="preserve">Z hlediska iniciálních zásahů je třeba počítat s plošnou podsadbu školkařskými výpěstky a průběžné uvolňování korunového prostoru těchto výpěstků dílčí redukcí, v menší míře přímým odstraňováním jedinců topolů v horní etáži a myrobalánů v nižších etážích; do procesu nepřímé obnovy začlenit pěstebně využitelné jedince domácích taxonů dřevin (zejména dub letní a javor klen) současně s tím nulová tolerance k náletům a kořenovým výmladkům javoru jasanolistého a akátu; postupně bude třeba počítat s každoročními probírkami rozpadajícího se  porostu a s bodovou podsadbou do volných prostor obnovených porostů a s obnovou dlouhodobě neudržovaných lučních porostů: Zachování či postupné vytvoření věkově i druhově diverzifikovaných přírodě blízkých dřevinných porostů s nižším zakmeněním a vysokým podílem mrtvého dřeva, umožňujícím rozvoj druhově bohaté saproxylické fauny, kdekoliv je to možné také bylinného a keřového, podrostu, vždy s co nejnižším zastoupením nepůvodních druhů; týká se vesměs porostů tvořených převážně stromy; </t>
  </si>
  <si>
    <t xml:space="preserve">Z hlediska iniciálních zásahů je třeba počítat s plošnou podsadbu školkařskými výpěstky a průběžné uvolňování korunového prostoru těchto výpěstků dílčí redukcí, zcela přímým odstraňováním jedinců javoru jasanolistého v horní etáži; do procesu nepřímé obnovy začlenit pěstebně využitelné jedince domácích taxonů dřevin (zejména dub letní, lípa srdčitá a javor klen) současně s tím nulová tolerance k náletům a kořenovým výmladkům javoru jasanolistého a akátu; postupně bude třeba  počítat s každoročními probírkami rozpadajícího se  porostu a s bodovou podsadbou do volných prostorŮ a s obnovou dlouhodobě neudržovaných lučních porostů: Zachování či postupné vytvoření věkově i druhově diverzifikovaných přírodě blízkých dřevinných porostů s nižším zakmeněním a vysokým podílem mrtvého dřeva, umožňujícím rozvoj druhově bohaté saproxylické fauny, kdekoliv je to možné také bylinného a keřového, podrostu, vždy s co nejnižším zastoupením nepůvodních druhů; týká se vesměs porostů tvořených převážně stromy; </t>
  </si>
  <si>
    <t>•	Nahodilá probírka v úrovni i podúrovni s intenzitou cca 20 %. 
•	Doporučena plošná podsadba školkařskými výpěstky alejových stromů v rozmezí velikosti 10-12 Zb  - Tilia cordata  v počtu 8 ks, Quercus robur v počtu 2 ks  (do prosvětlených míst) a Carpinus betulus v počtu 2 ks (do přistíněných míst) a Pinus sylvestris v počtu 3 ks. 
Pro výsadbu a následnou péči použít technologii zakládání dle schválených Standardů AOPK:
•	    V porostu tohoto typu v obytné zóně by se nemělo jednat o konzervaci porostů, ale naopak málo intenzívní hospodaření, avšak v relativně krátkých intervalech opakované, které zajistí existenci dostatečně rozvolněných stabilních víceetážových druhově pestrých porostů.</t>
  </si>
  <si>
    <t>53a</t>
  </si>
  <si>
    <t>nálet v obrubníku, přístup pro mechanizaci volný z komunikace</t>
  </si>
  <si>
    <t>houbová infekce, mrazové lišty, přístup pro mechanizaci volný z komunikace</t>
  </si>
  <si>
    <t>uvolnit PČ 3, 4, 5, tlakové větvení, přístup pro mechanizaci volný z komunikace</t>
  </si>
  <si>
    <t>nálet v obrubníků, přístup pro mechanizaci volný z komunikace</t>
  </si>
  <si>
    <t>vyhnívající báze, riziko rozštěpu, bez přístupu mechanizace</t>
  </si>
  <si>
    <t>hniloba kmene, riziko zlomu kmene, bez přístupu mechanizace</t>
  </si>
  <si>
    <t>rizikový náklon, bez přístupu mechanizace</t>
  </si>
  <si>
    <t>bez přístupu mechanizace</t>
  </si>
  <si>
    <t>v délce cca 3 m poškozená kůra kmene, bez přístupu mechanizace</t>
  </si>
  <si>
    <t>přístup pro mechanizaci volný z komunikace</t>
  </si>
  <si>
    <t>avium</t>
  </si>
  <si>
    <t xml:space="preserve">Betula </t>
  </si>
  <si>
    <t>V rámci struktury porostní výstavby jsou vybrané vegetační prvky kategorie solitérní strom podrobně inventarizovány a popsány v samostatné části dendrologického průzkumu, porosty jsou popsány v pokračování této tabulky jako jednotlivé porostní skupiny 1a až 1g.</t>
  </si>
  <si>
    <t>POČET JEDINCŮ /m2</t>
  </si>
  <si>
    <t xml:space="preserve">Salix </t>
  </si>
  <si>
    <t>Prunus</t>
  </si>
  <si>
    <t>Prunus spinosa</t>
  </si>
  <si>
    <t>Crataegus monogyna</t>
  </si>
  <si>
    <t>Sambucus nigra</t>
  </si>
  <si>
    <t>Kompaktní, víceetážový liniový porost s převahou lípy,dubu a javoru s dobrou fyziologickou i biomechanickou vitalitou; bodově nastupuje přirozené zmlazení, které je částečně pěstebně využitelné; součástí struktury porostní výstavby je dospělé lipové stromořadí, které je však hodnoceno samostatně na úrovni jednotlivých stromů zakmenění plné (ve stupni 1); zápoj horizontální plný, vertikální částečně narušen.</t>
  </si>
  <si>
    <t>Popis:
Zajištěna dlouhodobá stabilita horní etáže příznivou fyziologickou a biomechanickou vitalitou, vyžadující pravidelnoukontrolu a využitím pěstební péče o stávající jedince lip, dubů a javorů a maximální dalších výplňových dřevin nižších etáží.</t>
  </si>
  <si>
    <t>Popis:
Hodnocení potenciální funkce porostní skupiny:
Stávající funkce vnější porostní clony je dlouhodobě zajištěna. Porostní skupina v současném stavu plní cílovou funkci ve struktuře kompozice. Nyní je potřeba zvýšit stabilitu porostu kombinací pěstební péče o jedince horní etáže a stávající dřeviny nižších etáží. V budoucnu bude třeba  provádět nezbytný nahodilý výběr uhynulých, popř. značně poškozených jedinců.</t>
  </si>
  <si>
    <t>•	    Nahodilá probírka v úrovni i podúrovni s minimální intenzitou.                                                                                                                                                                                                                                                                                                    Doporučena liniová podsadba školkařskými výpěstky alejových stromů v rozmezí velikosti 16 - 18 Zb do všech volných míst ve sponu 10 m.                                                                                                                                                Druhová skladba liniové výsadby: Tilia cordata v počtu 18 ks.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 výsadbu a následnou péči použít technologii zakládání dle schválených Standardů AOPK.
•	    V porostu tohoto typu v obytné zóně by se nemělo jednat o konzervaci porostů, ale naopak málo intenzívní hospodaření, avšak v relativně krátkých intervalech opakované, které zajistí existenci kompaktních dostatečně stabilních víceetážových druhově pestrých porostů.</t>
  </si>
  <si>
    <t>Popis:
Zajištěna dlouhodobá stabilita horní etáže příznivou fyziologickou a biomechanickou vitalitou, vyžadující trvalou kontrolu využitím pěstební péče o stávající jedince lip, bříz a javorů a maximální dalších výplňových dřevin nižších etáží.</t>
  </si>
  <si>
    <t>•	   Doporučena liniová podsadba školkařskými výpěstky alejových stromů v rozmezí velikosti 16 - 18 Zb do všech volných míst ve sponu 10 m.                                                                                                                                                                               Druhová skladba liniové výsadby: Tilia cordata v počtu 5 ks.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 výsadbu a následnou péči použít technologii zakládání dle schválených Standardů AOPK.
•	   Nahodilá probírka v úrovni i podúrovni s minimální intenzitou. 
•	    V porostu tohoto typu v obytné zóně by se nemělo jednat o konzervaci porostů, ale naopak málo intenzívní hospodaření, avšak v relativně krátkých intervalech opakované, které zajistí existenci kompaktních dostatečně stabilních víceetážových druhově pestrých porostů.</t>
  </si>
  <si>
    <t xml:space="preserve">Tilia </t>
  </si>
  <si>
    <t>KTS</t>
  </si>
  <si>
    <t xml:space="preserve">X </t>
  </si>
  <si>
    <t>plocha</t>
  </si>
  <si>
    <t>RB</t>
  </si>
  <si>
    <t>OV</t>
  </si>
  <si>
    <t>SSK</t>
  </si>
  <si>
    <t>PBST</t>
  </si>
  <si>
    <t>VDH</t>
  </si>
  <si>
    <t>S-RZ, S-RO</t>
  </si>
  <si>
    <t>S-RB, S-RZ</t>
  </si>
  <si>
    <t>KPV</t>
  </si>
  <si>
    <t>doplňkový</t>
  </si>
  <si>
    <t>celkem</t>
  </si>
  <si>
    <t>KRP</t>
  </si>
  <si>
    <t>KEŘOVÉ</t>
  </si>
  <si>
    <t>odstranění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</si>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</sst>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K_č_-;\-* #,##0.00\ _K_č_-;_-* &quot;-&quot;??\ _K_č_-;_-@_-"/>
  </numFmts>
  <fonts count="39" x14ac:knownFonts="1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8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8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i/>
      <strike/>
      <sz val="11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297">
    <xf numFmtId="0" fontId="0" fillId="0" borderId="0" xfId="0"/>
    <xf numFmtId="0" fontId="0" fillId="0" borderId="1" xfId="0" applyBorder="1"/>
    <xf numFmtId="0" fontId="11" fillId="0" borderId="0" xfId="2" applyFont="1" applyAlignment="1">
      <alignment horizontal="center"/>
    </xf>
    <xf numFmtId="0" fontId="12" fillId="0" borderId="0" xfId="2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0" fillId="0" borderId="0" xfId="2"/>
    <xf numFmtId="0" fontId="14" fillId="0" borderId="0" xfId="2" applyFont="1" applyAlignment="1">
      <alignment horizontal="left" vertical="center"/>
    </xf>
    <xf numFmtId="0" fontId="12" fillId="0" borderId="0" xfId="2" applyFont="1" applyAlignment="1">
      <alignment horizontal="right"/>
    </xf>
    <xf numFmtId="0" fontId="16" fillId="0" borderId="0" xfId="0" applyFont="1" applyAlignment="1">
      <alignment horizontal="left" vertical="center"/>
    </xf>
    <xf numFmtId="0" fontId="16" fillId="0" borderId="0" xfId="2" applyFont="1" applyAlignment="1">
      <alignment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7" fillId="0" borderId="0" xfId="2" applyFont="1"/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vertical="center"/>
    </xf>
    <xf numFmtId="0" fontId="14" fillId="0" borderId="0" xfId="2" applyFont="1"/>
    <xf numFmtId="0" fontId="19" fillId="0" borderId="0" xfId="0" applyFont="1" applyAlignment="1">
      <alignment horizontal="right" vertical="center"/>
    </xf>
    <xf numFmtId="0" fontId="10" fillId="0" borderId="0" xfId="2" applyAlignment="1">
      <alignment vertical="center"/>
    </xf>
    <xf numFmtId="0" fontId="18" fillId="0" borderId="0" xfId="2" applyFont="1" applyAlignment="1">
      <alignment horizontal="left" vertical="center"/>
    </xf>
    <xf numFmtId="0" fontId="20" fillId="0" borderId="0" xfId="2" applyFont="1" applyAlignment="1">
      <alignment vertical="center"/>
    </xf>
    <xf numFmtId="0" fontId="0" fillId="0" borderId="0" xfId="0" applyAlignment="1">
      <alignment vertical="center"/>
    </xf>
    <xf numFmtId="0" fontId="15" fillId="0" borderId="0" xfId="2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4" xfId="0" applyBorder="1"/>
    <xf numFmtId="0" fontId="7" fillId="0" borderId="1" xfId="0" applyFont="1" applyBorder="1"/>
    <xf numFmtId="0" fontId="15" fillId="0" borderId="0" xfId="2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0" borderId="0" xfId="0" applyFont="1" applyAlignment="1">
      <alignment horizontal="left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vertical="center" textRotation="90"/>
    </xf>
    <xf numFmtId="0" fontId="9" fillId="0" borderId="14" xfId="0" applyFont="1" applyBorder="1" applyAlignment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/>
    <xf numFmtId="0" fontId="21" fillId="0" borderId="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2" fillId="0" borderId="0" xfId="2" applyFont="1" applyAlignment="1">
      <alignment horizontal="center"/>
    </xf>
    <xf numFmtId="0" fontId="23" fillId="0" borderId="0" xfId="2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2" applyFont="1"/>
    <xf numFmtId="0" fontId="15" fillId="0" borderId="0" xfId="2" applyFont="1" applyAlignment="1">
      <alignment horizontal="left" vertical="center"/>
    </xf>
    <xf numFmtId="0" fontId="23" fillId="0" borderId="0" xfId="2" applyFont="1" applyAlignment="1">
      <alignment horizontal="right"/>
    </xf>
    <xf numFmtId="0" fontId="26" fillId="0" borderId="0" xfId="0" applyFont="1" applyAlignment="1">
      <alignment horizontal="left" vertical="center"/>
    </xf>
    <xf numFmtId="0" fontId="26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15" fillId="0" borderId="0" xfId="2" applyFont="1"/>
    <xf numFmtId="0" fontId="25" fillId="0" borderId="0" xfId="2" applyFont="1" applyAlignment="1">
      <alignment vertical="center"/>
    </xf>
    <xf numFmtId="0" fontId="24" fillId="0" borderId="0" xfId="2" applyFont="1" applyAlignment="1">
      <alignment horizontal="left" vertical="center"/>
    </xf>
    <xf numFmtId="0" fontId="27" fillId="0" borderId="0" xfId="2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3" xfId="0" applyFont="1" applyBorder="1"/>
    <xf numFmtId="0" fontId="7" fillId="0" borderId="2" xfId="0" applyFont="1" applyBorder="1"/>
    <xf numFmtId="0" fontId="29" fillId="0" borderId="0" xfId="0" applyFont="1"/>
    <xf numFmtId="0" fontId="9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7" fillId="2" borderId="0" xfId="0" applyFont="1" applyFill="1"/>
    <xf numFmtId="0" fontId="7" fillId="3" borderId="0" xfId="0" applyFont="1" applyFill="1"/>
    <xf numFmtId="0" fontId="7" fillId="4" borderId="0" xfId="0" applyFont="1" applyFill="1"/>
    <xf numFmtId="0" fontId="7" fillId="0" borderId="5" xfId="0" applyFont="1" applyBorder="1"/>
    <xf numFmtId="0" fontId="7" fillId="0" borderId="6" xfId="0" applyFont="1" applyBorder="1" applyAlignment="1">
      <alignment horizontal="center"/>
    </xf>
    <xf numFmtId="0" fontId="21" fillId="0" borderId="6" xfId="0" applyFont="1" applyBorder="1"/>
    <xf numFmtId="0" fontId="7" fillId="0" borderId="6" xfId="0" applyFont="1" applyBorder="1"/>
    <xf numFmtId="0" fontId="7" fillId="0" borderId="12" xfId="0" applyFont="1" applyBorder="1" applyAlignment="1">
      <alignment horizontal="center" vertical="center"/>
    </xf>
    <xf numFmtId="0" fontId="21" fillId="0" borderId="12" xfId="0" applyFont="1" applyBorder="1"/>
    <xf numFmtId="0" fontId="7" fillId="0" borderId="12" xfId="0" applyFont="1" applyBorder="1"/>
    <xf numFmtId="0" fontId="7" fillId="0" borderId="30" xfId="0" applyFont="1" applyBorder="1"/>
    <xf numFmtId="0" fontId="7" fillId="0" borderId="31" xfId="0" applyFont="1" applyBorder="1"/>
    <xf numFmtId="0" fontId="28" fillId="0" borderId="0" xfId="0" applyFont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7" fillId="4" borderId="1" xfId="0" applyFont="1" applyFill="1" applyBorder="1"/>
    <xf numFmtId="43" fontId="7" fillId="0" borderId="0" xfId="1" applyFont="1"/>
    <xf numFmtId="0" fontId="7" fillId="0" borderId="1" xfId="0" applyFont="1" applyBorder="1" applyAlignment="1">
      <alignment vertical="center"/>
    </xf>
    <xf numFmtId="0" fontId="6" fillId="0" borderId="29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0" fontId="7" fillId="0" borderId="9" xfId="0" applyFont="1" applyBorder="1"/>
    <xf numFmtId="0" fontId="7" fillId="0" borderId="7" xfId="0" applyFont="1" applyBorder="1"/>
    <xf numFmtId="0" fontId="7" fillId="0" borderId="18" xfId="0" applyFont="1" applyBorder="1"/>
    <xf numFmtId="0" fontId="9" fillId="0" borderId="2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7" fillId="6" borderId="0" xfId="0" applyFont="1" applyFill="1"/>
    <xf numFmtId="0" fontId="7" fillId="5" borderId="0" xfId="0" applyFont="1" applyFill="1"/>
    <xf numFmtId="0" fontId="7" fillId="7" borderId="0" xfId="0" applyFont="1" applyFill="1"/>
    <xf numFmtId="0" fontId="7" fillId="8" borderId="0" xfId="0" applyFont="1" applyFill="1"/>
    <xf numFmtId="0" fontId="7" fillId="9" borderId="0" xfId="0" applyFont="1" applyFill="1"/>
    <xf numFmtId="0" fontId="7" fillId="10" borderId="0" xfId="0" applyFont="1" applyFill="1"/>
    <xf numFmtId="0" fontId="7" fillId="11" borderId="0" xfId="0" applyFont="1" applyFill="1"/>
    <xf numFmtId="0" fontId="7" fillId="12" borderId="0" xfId="0" applyFont="1" applyFill="1"/>
    <xf numFmtId="0" fontId="7" fillId="4" borderId="4" xfId="0" applyFont="1" applyFill="1" applyBorder="1"/>
    <xf numFmtId="0" fontId="4" fillId="4" borderId="1" xfId="0" applyFont="1" applyFill="1" applyBorder="1"/>
    <xf numFmtId="0" fontId="34" fillId="0" borderId="0" xfId="0" applyFont="1"/>
    <xf numFmtId="0" fontId="0" fillId="4" borderId="0" xfId="0" applyFill="1"/>
    <xf numFmtId="0" fontId="0" fillId="7" borderId="0" xfId="0" applyFill="1"/>
    <xf numFmtId="0" fontId="3" fillId="0" borderId="0" xfId="0" applyFont="1"/>
    <xf numFmtId="0" fontId="3" fillId="0" borderId="1" xfId="0" applyFont="1" applyBorder="1"/>
    <xf numFmtId="0" fontId="21" fillId="0" borderId="37" xfId="0" applyFont="1" applyBorder="1"/>
    <xf numFmtId="0" fontId="7" fillId="0" borderId="37" xfId="0" applyFont="1" applyBorder="1"/>
    <xf numFmtId="0" fontId="7" fillId="0" borderId="19" xfId="0" applyFont="1" applyBorder="1"/>
    <xf numFmtId="0" fontId="7" fillId="0" borderId="37" xfId="0" applyFont="1" applyBorder="1" applyAlignment="1">
      <alignment vertical="center"/>
    </xf>
    <xf numFmtId="0" fontId="7" fillId="7" borderId="1" xfId="0" applyFont="1" applyFill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36" fillId="0" borderId="1" xfId="0" applyFont="1" applyBorder="1"/>
    <xf numFmtId="0" fontId="37" fillId="0" borderId="1" xfId="0" applyFont="1" applyBorder="1"/>
    <xf numFmtId="0" fontId="36" fillId="0" borderId="1" xfId="0" applyFont="1" applyBorder="1" applyAlignment="1">
      <alignment horizontal="center"/>
    </xf>
    <xf numFmtId="0" fontId="36" fillId="0" borderId="0" xfId="0" applyFont="1"/>
    <xf numFmtId="0" fontId="2" fillId="0" borderId="0" xfId="0" applyFont="1"/>
    <xf numFmtId="0" fontId="2" fillId="0" borderId="7" xfId="0" applyFont="1" applyBorder="1"/>
    <xf numFmtId="0" fontId="7" fillId="0" borderId="14" xfId="0" applyFont="1" applyBorder="1" applyAlignment="1">
      <alignment horizontal="left" vertical="center"/>
    </xf>
    <xf numFmtId="0" fontId="7" fillId="0" borderId="28" xfId="0" applyFont="1" applyBorder="1" applyAlignment="1">
      <alignment horizontal="center" vertical="center"/>
    </xf>
    <xf numFmtId="0" fontId="21" fillId="0" borderId="28" xfId="0" applyFont="1" applyBorder="1"/>
    <xf numFmtId="0" fontId="7" fillId="0" borderId="28" xfId="0" applyFont="1" applyBorder="1"/>
    <xf numFmtId="0" fontId="2" fillId="0" borderId="15" xfId="0" applyFont="1" applyBorder="1"/>
    <xf numFmtId="0" fontId="2" fillId="0" borderId="1" xfId="0" applyFont="1" applyBorder="1"/>
    <xf numFmtId="0" fontId="7" fillId="8" borderId="1" xfId="0" applyFont="1" applyFill="1" applyBorder="1"/>
    <xf numFmtId="0" fontId="2" fillId="0" borderId="1" xfId="0" applyFont="1" applyBorder="1" applyAlignment="1">
      <alignment horizontal="center"/>
    </xf>
    <xf numFmtId="0" fontId="2" fillId="4" borderId="1" xfId="0" applyFont="1" applyFill="1" applyBorder="1"/>
    <xf numFmtId="0" fontId="2" fillId="8" borderId="1" xfId="0" applyFont="1" applyFill="1" applyBorder="1"/>
    <xf numFmtId="0" fontId="31" fillId="13" borderId="0" xfId="0" applyFont="1" applyFill="1"/>
    <xf numFmtId="0" fontId="32" fillId="13" borderId="0" xfId="0" applyFont="1" applyFill="1"/>
    <xf numFmtId="0" fontId="31" fillId="13" borderId="0" xfId="0" applyFont="1" applyFill="1" applyAlignment="1">
      <alignment horizontal="right"/>
    </xf>
    <xf numFmtId="0" fontId="7" fillId="13" borderId="0" xfId="0" applyFont="1" applyFill="1"/>
    <xf numFmtId="0" fontId="2" fillId="0" borderId="12" xfId="0" applyFont="1" applyBorder="1"/>
    <xf numFmtId="0" fontId="2" fillId="0" borderId="4" xfId="0" applyFont="1" applyBorder="1" applyAlignment="1">
      <alignment wrapText="1"/>
    </xf>
    <xf numFmtId="0" fontId="15" fillId="0" borderId="0" xfId="2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7" fillId="0" borderId="4" xfId="0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wrapText="1"/>
    </xf>
    <xf numFmtId="0" fontId="2" fillId="0" borderId="37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0" fillId="8" borderId="1" xfId="0" applyFill="1" applyBorder="1"/>
    <xf numFmtId="0" fontId="7" fillId="6" borderId="1" xfId="0" applyFont="1" applyFill="1" applyBorder="1"/>
    <xf numFmtId="0" fontId="2" fillId="6" borderId="1" xfId="0" applyFont="1" applyFill="1" applyBorder="1"/>
    <xf numFmtId="0" fontId="0" fillId="6" borderId="1" xfId="0" applyFill="1" applyBorder="1"/>
    <xf numFmtId="0" fontId="7" fillId="3" borderId="1" xfId="0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2" fillId="9" borderId="1" xfId="0" applyFont="1" applyFill="1" applyBorder="1"/>
    <xf numFmtId="0" fontId="7" fillId="5" borderId="1" xfId="0" applyFont="1" applyFill="1" applyBorder="1"/>
    <xf numFmtId="0" fontId="7" fillId="10" borderId="1" xfId="0" applyFont="1" applyFill="1" applyBorder="1"/>
    <xf numFmtId="0" fontId="1" fillId="0" borderId="1" xfId="0" applyFont="1" applyBorder="1"/>
    <xf numFmtId="0" fontId="0" fillId="7" borderId="1" xfId="0" applyFill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27" fillId="0" borderId="0" xfId="0" applyFont="1"/>
    <xf numFmtId="0" fontId="1" fillId="0" borderId="0" xfId="0" applyFont="1" applyAlignment="1">
      <alignment textRotation="90"/>
    </xf>
    <xf numFmtId="0" fontId="0" fillId="14" borderId="1" xfId="0" applyFill="1" applyBorder="1"/>
    <xf numFmtId="0" fontId="0" fillId="14" borderId="0" xfId="0" applyFill="1"/>
    <xf numFmtId="0" fontId="38" fillId="0" borderId="0" xfId="0" applyFont="1"/>
    <xf numFmtId="49" fontId="2" fillId="0" borderId="1" xfId="0" applyNumberFormat="1" applyFont="1" applyBorder="1" applyAlignment="1">
      <alignment horizontal="right"/>
    </xf>
    <xf numFmtId="0" fontId="0" fillId="2" borderId="1" xfId="0" applyFill="1" applyBorder="1"/>
    <xf numFmtId="0" fontId="14" fillId="0" borderId="0" xfId="2" applyFont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0" fillId="4" borderId="4" xfId="0" applyFill="1" applyBorder="1"/>
    <xf numFmtId="0" fontId="0" fillId="4" borderId="1" xfId="0" applyFill="1" applyBorder="1"/>
    <xf numFmtId="0" fontId="0" fillId="3" borderId="0" xfId="0" applyFill="1"/>
    <xf numFmtId="0" fontId="0" fillId="2" borderId="0" xfId="0" applyFill="1"/>
    <xf numFmtId="0" fontId="2" fillId="0" borderId="10" xfId="0" applyFont="1" applyBorder="1"/>
    <xf numFmtId="0" fontId="2" fillId="0" borderId="32" xfId="0" applyFont="1" applyBorder="1"/>
    <xf numFmtId="0" fontId="2" fillId="0" borderId="32" xfId="0" applyFont="1" applyBorder="1" applyAlignment="1">
      <alignment vertical="center"/>
    </xf>
    <xf numFmtId="0" fontId="21" fillId="3" borderId="1" xfId="0" applyFont="1" applyFill="1" applyBorder="1"/>
    <xf numFmtId="0" fontId="6" fillId="3" borderId="1" xfId="0" applyFont="1" applyFill="1" applyBorder="1" applyAlignment="1">
      <alignment horizontal="center"/>
    </xf>
    <xf numFmtId="1" fontId="7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0" fontId="21" fillId="3" borderId="37" xfId="0" applyFont="1" applyFill="1" applyBorder="1"/>
    <xf numFmtId="0" fontId="7" fillId="3" borderId="37" xfId="0" applyFont="1" applyFill="1" applyBorder="1"/>
    <xf numFmtId="0" fontId="7" fillId="3" borderId="1" xfId="0" applyFont="1" applyFill="1" applyBorder="1" applyAlignment="1">
      <alignment vertical="center"/>
    </xf>
    <xf numFmtId="0" fontId="21" fillId="3" borderId="12" xfId="0" applyFont="1" applyFill="1" applyBorder="1"/>
    <xf numFmtId="0" fontId="7" fillId="3" borderId="12" xfId="0" applyFont="1" applyFill="1" applyBorder="1"/>
    <xf numFmtId="0" fontId="6" fillId="3" borderId="12" xfId="0" applyFont="1" applyFill="1" applyBorder="1" applyAlignment="1">
      <alignment horizontal="center"/>
    </xf>
    <xf numFmtId="0" fontId="7" fillId="3" borderId="19" xfId="0" applyFont="1" applyFill="1" applyBorder="1" applyAlignment="1">
      <alignment vertical="center"/>
    </xf>
    <xf numFmtId="0" fontId="21" fillId="3" borderId="18" xfId="0" applyFont="1" applyFill="1" applyBorder="1"/>
    <xf numFmtId="0" fontId="7" fillId="3" borderId="18" xfId="0" applyFont="1" applyFill="1" applyBorder="1"/>
    <xf numFmtId="0" fontId="7" fillId="3" borderId="18" xfId="0" applyFont="1" applyFill="1" applyBorder="1" applyAlignment="1">
      <alignment vertical="center"/>
    </xf>
    <xf numFmtId="0" fontId="1" fillId="0" borderId="27" xfId="0" applyFont="1" applyBorder="1" applyAlignment="1">
      <alignment horizontal="left" vertical="center" wrapText="1"/>
    </xf>
    <xf numFmtId="0" fontId="7" fillId="3" borderId="12" xfId="0" applyFont="1" applyFill="1" applyBorder="1" applyAlignment="1">
      <alignment vertical="center"/>
    </xf>
    <xf numFmtId="0" fontId="2" fillId="0" borderId="13" xfId="0" applyFont="1" applyBorder="1"/>
    <xf numFmtId="0" fontId="21" fillId="4" borderId="1" xfId="0" applyFont="1" applyFill="1" applyBorder="1"/>
    <xf numFmtId="0" fontId="1" fillId="4" borderId="32" xfId="0" applyFont="1" applyFill="1" applyBorder="1"/>
    <xf numFmtId="0" fontId="21" fillId="4" borderId="12" xfId="0" applyFont="1" applyFill="1" applyBorder="1" applyAlignment="1">
      <alignment horizontal="left" vertical="center"/>
    </xf>
    <xf numFmtId="0" fontId="7" fillId="4" borderId="12" xfId="0" applyFont="1" applyFill="1" applyBorder="1"/>
    <xf numFmtId="0" fontId="1" fillId="4" borderId="13" xfId="0" applyFont="1" applyFill="1" applyBorder="1"/>
    <xf numFmtId="0" fontId="21" fillId="4" borderId="12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164" fontId="7" fillId="0" borderId="0" xfId="1" applyNumberFormat="1" applyFont="1"/>
    <xf numFmtId="165" fontId="7" fillId="0" borderId="0" xfId="0" applyNumberFormat="1" applyFont="1"/>
    <xf numFmtId="0" fontId="14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9" fillId="0" borderId="16" xfId="0" applyFont="1" applyBorder="1" applyAlignment="1">
      <alignment horizontal="center" vertical="center" textRotation="90" wrapText="1"/>
    </xf>
    <xf numFmtId="0" fontId="9" fillId="0" borderId="17" xfId="0" applyFont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9" fillId="0" borderId="18" xfId="0" applyFont="1" applyBorder="1" applyAlignment="1">
      <alignment horizontal="center" vertical="center" textRotation="90"/>
    </xf>
    <xf numFmtId="0" fontId="9" fillId="0" borderId="19" xfId="0" applyFont="1" applyBorder="1" applyAlignment="1">
      <alignment horizontal="center" vertical="center" textRotation="90"/>
    </xf>
    <xf numFmtId="0" fontId="9" fillId="0" borderId="26" xfId="0" applyFont="1" applyBorder="1" applyAlignment="1">
      <alignment horizontal="center" vertical="center" textRotation="90"/>
    </xf>
    <xf numFmtId="0" fontId="9" fillId="0" borderId="27" xfId="0" applyFont="1" applyBorder="1" applyAlignment="1">
      <alignment horizontal="center" vertical="center" textRotation="90"/>
    </xf>
    <xf numFmtId="0" fontId="21" fillId="0" borderId="16" xfId="0" applyFont="1" applyBorder="1" applyAlignment="1">
      <alignment horizontal="center" vertical="center" textRotation="90" wrapText="1"/>
    </xf>
    <xf numFmtId="0" fontId="21" fillId="0" borderId="17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1" fillId="3" borderId="20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right" vertical="center"/>
    </xf>
    <xf numFmtId="0" fontId="7" fillId="3" borderId="19" xfId="0" applyFont="1" applyFill="1" applyBorder="1" applyAlignment="1">
      <alignment horizontal="righ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28" fillId="0" borderId="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6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7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7" fillId="0" borderId="26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6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left" wrapText="1"/>
    </xf>
    <xf numFmtId="0" fontId="7" fillId="0" borderId="13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0" xfId="0" applyFont="1" applyFill="1"/>
    <xf numFmtId="0" fontId="0" fillId="0" borderId="1" xfId="0" applyFill="1" applyBorder="1"/>
    <xf numFmtId="0" fontId="0" fillId="0" borderId="0" xfId="0" applyFill="1"/>
  </cellXfs>
  <cellStyles count="3">
    <cellStyle name="Čárka" xfId="1" builtinId="3"/>
    <cellStyle name="Normální" xfId="0" builtinId="0"/>
    <cellStyle name="normální 3" xfId="2" xr:uid="{DEA9A173-746A-4191-9D99-FFAE7A8F39B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</xdr:rowOff>
    </xdr:from>
    <xdr:to>
      <xdr:col>2</xdr:col>
      <xdr:colOff>0</xdr:colOff>
      <xdr:row>6</xdr:row>
      <xdr:rowOff>161925</xdr:rowOff>
    </xdr:to>
    <xdr:pic>
      <xdr:nvPicPr>
        <xdr:cNvPr id="2" name="Obrázek 0" descr="logo.bmp">
          <a:extLst>
            <a:ext uri="{FF2B5EF4-FFF2-40B4-BE49-F238E27FC236}">
              <a16:creationId xmlns:a16="http://schemas.microsoft.com/office/drawing/2014/main" id="{E41B8F2F-E008-43C2-837F-AD4BA889D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2"/>
          <a:ext cx="838200" cy="923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</xdr:rowOff>
    </xdr:from>
    <xdr:to>
      <xdr:col>1</xdr:col>
      <xdr:colOff>0</xdr:colOff>
      <xdr:row>4</xdr:row>
      <xdr:rowOff>85726</xdr:rowOff>
    </xdr:to>
    <xdr:pic>
      <xdr:nvPicPr>
        <xdr:cNvPr id="2" name="Obrázek 0" descr="logo.bmp">
          <a:extLst>
            <a:ext uri="{FF2B5EF4-FFF2-40B4-BE49-F238E27FC236}">
              <a16:creationId xmlns:a16="http://schemas.microsoft.com/office/drawing/2014/main" id="{8C81A0A8-343B-40C7-8508-E2A808003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2"/>
          <a:ext cx="800100" cy="8477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41"/>
  <sheetViews>
    <sheetView tabSelected="1" topLeftCell="A124" workbookViewId="0">
      <selection activeCell="S146" sqref="S146"/>
    </sheetView>
  </sheetViews>
  <sheetFormatPr defaultColWidth="9" defaultRowHeight="15" x14ac:dyDescent="0.25"/>
  <cols>
    <col min="1" max="1" width="3.7109375" customWidth="1"/>
    <col min="3" max="3" width="15.7109375" customWidth="1"/>
    <col min="4" max="6" width="3.7109375" customWidth="1"/>
    <col min="7" max="7" width="5.42578125" customWidth="1"/>
    <col min="8" max="10" width="3.7109375" customWidth="1"/>
    <col min="11" max="11" width="3.7109375" style="26" customWidth="1"/>
    <col min="12" max="16" width="3.7109375" customWidth="1"/>
    <col min="17" max="17" width="9.85546875" customWidth="1"/>
    <col min="18" max="18" width="3.7109375" customWidth="1"/>
    <col min="19" max="19" width="14.85546875" customWidth="1"/>
    <col min="20" max="20" width="41.7109375" style="146" customWidth="1"/>
    <col min="21" max="21" width="3.7109375" customWidth="1"/>
    <col min="22" max="22" width="6.5703125" customWidth="1"/>
    <col min="23" max="24" width="3.7109375" customWidth="1"/>
    <col min="26" max="28" width="3.7109375" customWidth="1"/>
    <col min="29" max="29" width="3.7109375" style="169" customWidth="1"/>
    <col min="30" max="33" width="3.7109375" customWidth="1"/>
    <col min="34" max="34" width="5" customWidth="1"/>
    <col min="35" max="35" width="4.5703125" customWidth="1"/>
    <col min="36" max="37" width="3.7109375" customWidth="1"/>
    <col min="38" max="38" width="5.28515625" customWidth="1"/>
  </cols>
  <sheetData>
    <row r="1" spans="1:39" x14ac:dyDescent="0.25">
      <c r="Z1" s="98" t="s">
        <v>165</v>
      </c>
      <c r="AA1" s="98"/>
      <c r="AE1" s="98"/>
      <c r="AF1" s="98"/>
      <c r="AG1" s="98"/>
      <c r="AH1" s="98"/>
      <c r="AI1" s="98"/>
      <c r="AJ1" s="98" t="s">
        <v>166</v>
      </c>
    </row>
    <row r="2" spans="1:39" ht="54" x14ac:dyDescent="0.25">
      <c r="Z2" s="98"/>
      <c r="AA2" s="170" t="s">
        <v>241</v>
      </c>
      <c r="AC2" s="170" t="s">
        <v>241</v>
      </c>
      <c r="AE2" s="170" t="s">
        <v>241</v>
      </c>
      <c r="AF2" s="170"/>
      <c r="AG2" s="170" t="s">
        <v>241</v>
      </c>
      <c r="AH2" s="98"/>
      <c r="AI2" s="170" t="s">
        <v>241</v>
      </c>
      <c r="AJ2" s="98"/>
    </row>
    <row r="3" spans="1:39" ht="15" customHeight="1" x14ac:dyDescent="0.25">
      <c r="A3" s="2"/>
      <c r="B3" s="3"/>
      <c r="C3" s="4" t="s">
        <v>35</v>
      </c>
      <c r="D3" s="5"/>
      <c r="E3" s="5"/>
      <c r="F3" s="6"/>
      <c r="G3" s="5"/>
      <c r="H3" s="5"/>
      <c r="I3" s="176"/>
      <c r="J3" s="5"/>
      <c r="K3" s="29"/>
      <c r="L3" s="24"/>
      <c r="M3" s="24"/>
      <c r="N3" s="24"/>
      <c r="T3" s="143" t="s">
        <v>36</v>
      </c>
      <c r="U3" s="24"/>
      <c r="V3" s="24"/>
      <c r="W3" s="24"/>
      <c r="X3" s="98"/>
      <c r="Y3" s="125" t="s">
        <v>232</v>
      </c>
      <c r="Z3" s="98" t="s">
        <v>167</v>
      </c>
      <c r="AA3" s="98" t="s">
        <v>167</v>
      </c>
      <c r="AB3" s="125" t="s">
        <v>233</v>
      </c>
      <c r="AC3" s="169" t="s">
        <v>168</v>
      </c>
      <c r="AD3" s="98" t="s">
        <v>169</v>
      </c>
      <c r="AE3" s="125" t="s">
        <v>234</v>
      </c>
      <c r="AF3" s="125" t="s">
        <v>235</v>
      </c>
      <c r="AG3" s="125" t="s">
        <v>235</v>
      </c>
      <c r="AH3" s="125" t="s">
        <v>236</v>
      </c>
      <c r="AI3" s="125" t="s">
        <v>237</v>
      </c>
      <c r="AJ3" s="98" t="s">
        <v>170</v>
      </c>
      <c r="AK3" s="168" t="s">
        <v>240</v>
      </c>
    </row>
    <row r="4" spans="1:39" ht="15" customHeight="1" x14ac:dyDescent="0.35">
      <c r="A4" s="2"/>
      <c r="B4" s="7"/>
      <c r="C4" s="8" t="s">
        <v>37</v>
      </c>
      <c r="D4" s="5"/>
      <c r="E4" s="5"/>
      <c r="F4" s="9"/>
      <c r="G4" s="9"/>
      <c r="H4" s="9"/>
      <c r="I4" s="177"/>
      <c r="J4" s="9"/>
      <c r="K4" s="30"/>
      <c r="L4" s="10"/>
      <c r="M4" s="10"/>
      <c r="N4" s="10"/>
      <c r="T4" s="144" t="s">
        <v>44</v>
      </c>
      <c r="U4" s="10"/>
      <c r="V4" s="10"/>
      <c r="W4" s="10">
        <v>20</v>
      </c>
      <c r="X4" s="100"/>
      <c r="Y4" s="98" t="s">
        <v>157</v>
      </c>
      <c r="AD4">
        <f>W36+W37+W38+W76+W77</f>
        <v>5</v>
      </c>
      <c r="AJ4" s="111">
        <f>W15</f>
        <v>1</v>
      </c>
      <c r="AK4" s="111"/>
      <c r="AL4" s="109"/>
    </row>
    <row r="5" spans="1:39" ht="15" customHeight="1" x14ac:dyDescent="0.35">
      <c r="A5" s="2"/>
      <c r="B5" s="7"/>
      <c r="C5" s="11" t="s">
        <v>43</v>
      </c>
      <c r="D5" s="5"/>
      <c r="E5" s="5"/>
      <c r="F5" s="12"/>
      <c r="G5" s="12"/>
      <c r="H5" s="12"/>
      <c r="I5" s="176"/>
      <c r="J5" s="12"/>
      <c r="K5" s="31"/>
      <c r="L5" s="13"/>
      <c r="M5" s="13"/>
      <c r="N5" s="13"/>
      <c r="T5" s="145" t="s">
        <v>45</v>
      </c>
      <c r="U5" s="13"/>
      <c r="V5" s="13"/>
      <c r="W5" s="13">
        <v>30</v>
      </c>
      <c r="X5" s="99"/>
      <c r="Y5" s="98" t="s">
        <v>158</v>
      </c>
      <c r="Z5">
        <f>W118+W119</f>
        <v>2</v>
      </c>
      <c r="AD5">
        <f>W87+W92+W108</f>
        <v>3</v>
      </c>
      <c r="AH5">
        <f>W73+W74</f>
        <v>2</v>
      </c>
      <c r="AJ5" s="111">
        <f>W88+W99+W100+W105+W106+W129+W130</f>
        <v>7</v>
      </c>
      <c r="AK5" s="111"/>
      <c r="AL5" s="109"/>
    </row>
    <row r="6" spans="1:39" ht="15" customHeight="1" x14ac:dyDescent="0.35">
      <c r="A6" s="2"/>
      <c r="B6" s="7"/>
      <c r="C6" s="14" t="s">
        <v>38</v>
      </c>
      <c r="D6" s="5"/>
      <c r="E6" s="5"/>
      <c r="F6" s="12"/>
      <c r="G6" s="12"/>
      <c r="H6" s="12"/>
      <c r="I6" s="176"/>
      <c r="J6" s="12"/>
      <c r="K6" s="31"/>
      <c r="L6" s="13"/>
      <c r="M6" s="13"/>
      <c r="N6" s="13"/>
      <c r="T6" s="145" t="s">
        <v>50</v>
      </c>
      <c r="U6" s="13"/>
      <c r="V6" s="13"/>
      <c r="W6" s="13">
        <v>40</v>
      </c>
      <c r="X6" s="101"/>
      <c r="Y6" s="98" t="s">
        <v>159</v>
      </c>
      <c r="Z6" s="169">
        <f>W17+W19+W47+W71+W72+W80</f>
        <v>6</v>
      </c>
      <c r="AA6" s="169">
        <f>X65+X116+X117</f>
        <v>3</v>
      </c>
      <c r="AB6">
        <f>W65+W116+W117</f>
        <v>3</v>
      </c>
      <c r="AE6">
        <f>X17+X19</f>
        <v>2</v>
      </c>
      <c r="AF6">
        <f>W47</f>
        <v>1</v>
      </c>
      <c r="AH6">
        <f>W18</f>
        <v>1</v>
      </c>
      <c r="AJ6" s="111">
        <f>W16+W21+W22</f>
        <v>3</v>
      </c>
      <c r="AK6" s="111">
        <f>W34+W60+W61+W66+W68+W75+W78+W79+W86+W90+W91+W93</f>
        <v>12</v>
      </c>
      <c r="AL6" s="109"/>
    </row>
    <row r="7" spans="1:39" ht="15" customHeight="1" x14ac:dyDescent="0.25">
      <c r="A7" s="2"/>
      <c r="B7" s="15"/>
      <c r="C7" s="11" t="s">
        <v>39</v>
      </c>
      <c r="D7" s="5"/>
      <c r="E7" s="5"/>
      <c r="F7" s="12"/>
      <c r="G7" s="12"/>
      <c r="H7" s="12"/>
      <c r="I7" s="176"/>
      <c r="J7" s="12"/>
      <c r="K7" s="31"/>
      <c r="L7" s="13"/>
      <c r="M7" s="13"/>
      <c r="N7" s="13"/>
      <c r="S7" s="212" t="s">
        <v>46</v>
      </c>
      <c r="T7" s="212"/>
      <c r="U7" s="13"/>
      <c r="V7" s="13"/>
      <c r="W7" s="13">
        <v>50</v>
      </c>
      <c r="X7" s="102"/>
      <c r="Y7" s="98" t="s">
        <v>160</v>
      </c>
      <c r="Z7" s="169">
        <f>W25+W97</f>
        <v>2</v>
      </c>
      <c r="AA7" s="169">
        <f>X57+X58+X59+X62+X122+X123+X124</f>
        <v>7</v>
      </c>
      <c r="AB7">
        <f>X124+X123+X122+X62+X59+X58+X57</f>
        <v>7</v>
      </c>
      <c r="AG7">
        <f>X25</f>
        <v>1</v>
      </c>
      <c r="AJ7" s="111">
        <f>W102+W103+W111+W125+W126+W127+W128</f>
        <v>7</v>
      </c>
      <c r="AK7" s="111">
        <f>W24+W67+W69+W81+W82+W83</f>
        <v>6</v>
      </c>
      <c r="AL7" s="109"/>
    </row>
    <row r="8" spans="1:39" ht="15" customHeight="1" x14ac:dyDescent="0.25">
      <c r="A8" s="16"/>
      <c r="B8" s="17"/>
      <c r="C8" t="s">
        <v>40</v>
      </c>
      <c r="D8" s="18"/>
      <c r="E8" s="5"/>
      <c r="F8" s="12"/>
      <c r="G8" s="12"/>
      <c r="H8" s="12"/>
      <c r="I8" s="176"/>
      <c r="J8" s="12"/>
      <c r="K8" s="32"/>
      <c r="L8" s="19"/>
      <c r="M8" s="19"/>
      <c r="N8" s="19"/>
      <c r="S8" s="213" t="s">
        <v>49</v>
      </c>
      <c r="T8" s="213"/>
      <c r="U8" s="19"/>
      <c r="V8" s="19"/>
      <c r="W8" s="19">
        <v>60</v>
      </c>
      <c r="X8" s="72"/>
      <c r="Y8" s="98" t="s">
        <v>161</v>
      </c>
      <c r="Z8">
        <f>W29+W30+W89</f>
        <v>3</v>
      </c>
      <c r="AA8">
        <f>X113+X114</f>
        <v>2</v>
      </c>
      <c r="AB8">
        <f>X113+X114</f>
        <v>2</v>
      </c>
      <c r="AJ8" s="111">
        <f>W20+W98+W107</f>
        <v>3</v>
      </c>
      <c r="AK8" s="111"/>
      <c r="AL8" s="109"/>
    </row>
    <row r="9" spans="1:39" ht="15" customHeight="1" x14ac:dyDescent="0.25">
      <c r="A9" s="2"/>
      <c r="B9" s="15"/>
      <c r="C9" s="5"/>
      <c r="D9" s="5"/>
      <c r="E9" s="5"/>
      <c r="F9" s="20"/>
      <c r="G9" s="20"/>
      <c r="H9" s="20"/>
      <c r="I9" s="20"/>
      <c r="J9" s="20"/>
      <c r="K9" s="216"/>
      <c r="L9" s="216"/>
      <c r="M9" s="216"/>
      <c r="N9" s="216"/>
      <c r="W9" s="13">
        <v>70</v>
      </c>
      <c r="X9" s="103"/>
      <c r="Y9" s="98" t="s">
        <v>162</v>
      </c>
      <c r="AJ9" s="111">
        <f>W101</f>
        <v>1</v>
      </c>
      <c r="AK9" s="111"/>
      <c r="AL9" s="109"/>
    </row>
    <row r="10" spans="1:39" x14ac:dyDescent="0.25">
      <c r="A10" s="21" t="s">
        <v>41</v>
      </c>
      <c r="B10" s="22"/>
      <c r="C10" s="8" t="s">
        <v>48</v>
      </c>
      <c r="D10" s="20"/>
      <c r="E10" s="20"/>
      <c r="F10" s="20"/>
      <c r="G10" s="20"/>
      <c r="H10" s="20"/>
      <c r="I10" s="20"/>
      <c r="J10" s="20"/>
      <c r="K10" s="33"/>
      <c r="L10" s="23"/>
      <c r="M10" s="23"/>
      <c r="N10" s="23"/>
      <c r="W10" s="13">
        <v>80</v>
      </c>
      <c r="X10" s="104"/>
      <c r="Y10" s="98" t="s">
        <v>163</v>
      </c>
      <c r="Z10">
        <f>W49</f>
        <v>1</v>
      </c>
      <c r="AJ10" s="111">
        <f>W94+W95+W96</f>
        <v>3</v>
      </c>
      <c r="AK10" s="111"/>
      <c r="AL10" s="109"/>
    </row>
    <row r="11" spans="1:39" x14ac:dyDescent="0.25">
      <c r="A11" s="21" t="s">
        <v>42</v>
      </c>
      <c r="B11" s="22"/>
      <c r="C11" s="25" t="s">
        <v>47</v>
      </c>
      <c r="D11" s="25"/>
      <c r="E11" s="25"/>
      <c r="F11" s="25"/>
      <c r="G11" s="25"/>
      <c r="H11" s="25"/>
      <c r="I11" s="25"/>
      <c r="J11" s="25"/>
      <c r="K11" s="30"/>
      <c r="L11" s="25"/>
      <c r="M11" s="25"/>
      <c r="N11" s="25"/>
      <c r="W11" s="13">
        <v>90</v>
      </c>
      <c r="X11" s="105"/>
      <c r="Y11" s="98" t="s">
        <v>164</v>
      </c>
      <c r="Z11">
        <f>W28+W39+W40+W41+W42+W43+W44+W45+W46+W50+W51+W52+W53+W54+W55+W26</f>
        <v>16</v>
      </c>
      <c r="AA11">
        <f>X112</f>
        <v>1</v>
      </c>
      <c r="AB11">
        <f>W112</f>
        <v>1</v>
      </c>
      <c r="AC11" s="169">
        <f>X39+X40+X41+X42+X44+X46+X50+X52+X54+X55</f>
        <v>10</v>
      </c>
      <c r="AI11">
        <f>X26</f>
        <v>1</v>
      </c>
      <c r="AJ11" s="111"/>
      <c r="AK11" s="111">
        <f>W23+W35</f>
        <v>2</v>
      </c>
      <c r="AL11" s="109"/>
      <c r="AM11" s="109">
        <f>W35</f>
        <v>1</v>
      </c>
    </row>
    <row r="12" spans="1:39" ht="15.75" thickBot="1" x14ac:dyDescent="0.3">
      <c r="W12" s="13">
        <v>100</v>
      </c>
      <c r="Y12">
        <f>SUM(Z12:AI12)</f>
        <v>82</v>
      </c>
      <c r="Z12" s="172">
        <f>SUM(Z4:Z11)</f>
        <v>30</v>
      </c>
      <c r="AA12" s="172">
        <f t="shared" ref="AA12:AI12" si="0">SUM(AA4:AA11)</f>
        <v>13</v>
      </c>
      <c r="AB12" s="172">
        <f t="shared" si="0"/>
        <v>13</v>
      </c>
      <c r="AC12" s="172">
        <f t="shared" si="0"/>
        <v>10</v>
      </c>
      <c r="AD12" s="172">
        <f t="shared" si="0"/>
        <v>8</v>
      </c>
      <c r="AE12" s="172">
        <f t="shared" si="0"/>
        <v>2</v>
      </c>
      <c r="AF12" s="172">
        <f t="shared" si="0"/>
        <v>1</v>
      </c>
      <c r="AG12" s="172">
        <f t="shared" si="0"/>
        <v>1</v>
      </c>
      <c r="AH12" s="172">
        <f t="shared" si="0"/>
        <v>3</v>
      </c>
      <c r="AI12" s="172">
        <f t="shared" si="0"/>
        <v>1</v>
      </c>
      <c r="AJ12">
        <f>SUM(AJ4:AJ11)</f>
        <v>25</v>
      </c>
      <c r="AK12">
        <f>SUM(AK4:AK11)</f>
        <v>20</v>
      </c>
    </row>
    <row r="13" spans="1:39" ht="130.5" customHeight="1" x14ac:dyDescent="0.25">
      <c r="A13" s="220" t="s">
        <v>78</v>
      </c>
      <c r="B13" s="232" t="s">
        <v>77</v>
      </c>
      <c r="C13" s="233"/>
      <c r="D13" s="218" t="s">
        <v>19</v>
      </c>
      <c r="E13" s="225" t="s">
        <v>18</v>
      </c>
      <c r="F13" s="218" t="s">
        <v>16</v>
      </c>
      <c r="G13" s="218" t="s">
        <v>20</v>
      </c>
      <c r="H13" s="218" t="s">
        <v>21</v>
      </c>
      <c r="I13" s="218" t="s">
        <v>22</v>
      </c>
      <c r="J13" s="218" t="s">
        <v>52</v>
      </c>
      <c r="K13" s="218" t="s">
        <v>23</v>
      </c>
      <c r="L13" s="218" t="s">
        <v>0</v>
      </c>
      <c r="M13" s="218" t="s">
        <v>53</v>
      </c>
      <c r="N13" s="218" t="s">
        <v>15</v>
      </c>
      <c r="O13" s="218" t="s">
        <v>24</v>
      </c>
      <c r="P13" s="218" t="s">
        <v>17</v>
      </c>
      <c r="Q13" s="227" t="s">
        <v>31</v>
      </c>
      <c r="R13" s="228"/>
      <c r="S13" s="229"/>
      <c r="T13" s="230" t="s">
        <v>1</v>
      </c>
      <c r="U13" s="222"/>
      <c r="V13" s="214" t="s">
        <v>171</v>
      </c>
      <c r="W13" s="214" t="s">
        <v>172</v>
      </c>
      <c r="Z13">
        <f>Z12+AB12+AD12+AH12+AF12</f>
        <v>55</v>
      </c>
      <c r="AA13">
        <f>AA12+AC12+AE12+AG12+AI12</f>
        <v>27</v>
      </c>
    </row>
    <row r="14" spans="1:39" ht="101.25" thickBot="1" x14ac:dyDescent="0.3">
      <c r="A14" s="221"/>
      <c r="B14" s="234"/>
      <c r="C14" s="235"/>
      <c r="D14" s="219"/>
      <c r="E14" s="226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41" t="s">
        <v>32</v>
      </c>
      <c r="R14" s="41" t="s">
        <v>33</v>
      </c>
      <c r="S14" s="41" t="s">
        <v>34</v>
      </c>
      <c r="T14" s="231"/>
      <c r="U14" s="223"/>
      <c r="V14" s="215"/>
      <c r="W14" s="215"/>
    </row>
    <row r="15" spans="1:39" ht="30" x14ac:dyDescent="0.25">
      <c r="A15" s="178">
        <v>1</v>
      </c>
      <c r="B15" s="46" t="s">
        <v>2</v>
      </c>
      <c r="C15" s="46" t="s">
        <v>3</v>
      </c>
      <c r="D15" s="27">
        <v>5</v>
      </c>
      <c r="E15" s="27"/>
      <c r="F15" s="27">
        <v>2</v>
      </c>
      <c r="G15" s="27">
        <v>6</v>
      </c>
      <c r="H15" s="27">
        <v>2</v>
      </c>
      <c r="I15" s="27">
        <v>3</v>
      </c>
      <c r="J15" s="27"/>
      <c r="K15" s="34" t="s">
        <v>55</v>
      </c>
      <c r="L15" s="27"/>
      <c r="M15" s="27"/>
      <c r="N15" s="27">
        <v>1</v>
      </c>
      <c r="O15" s="27">
        <v>2</v>
      </c>
      <c r="P15" s="27">
        <v>3</v>
      </c>
      <c r="Q15" s="107" t="s">
        <v>54</v>
      </c>
      <c r="R15" s="27">
        <v>1</v>
      </c>
      <c r="S15" s="27"/>
      <c r="T15" s="142" t="s">
        <v>204</v>
      </c>
      <c r="V15" s="100">
        <f>(2*3.14*((F15)/2)*((F15/2)+(D15-E15)))</f>
        <v>37.68</v>
      </c>
      <c r="W15" s="111">
        <v>1</v>
      </c>
    </row>
    <row r="16" spans="1:39" ht="30" x14ac:dyDescent="0.25">
      <c r="A16" s="179">
        <v>2</v>
      </c>
      <c r="B16" s="45" t="s">
        <v>2</v>
      </c>
      <c r="C16" s="45" t="s">
        <v>3</v>
      </c>
      <c r="D16" s="1">
        <v>6</v>
      </c>
      <c r="E16" s="1">
        <v>0</v>
      </c>
      <c r="F16" s="1">
        <v>6</v>
      </c>
      <c r="G16" s="1">
        <v>18</v>
      </c>
      <c r="H16" s="1">
        <v>3</v>
      </c>
      <c r="I16" s="1">
        <v>4</v>
      </c>
      <c r="J16" s="1">
        <v>5</v>
      </c>
      <c r="K16" s="35" t="s">
        <v>56</v>
      </c>
      <c r="L16" s="1">
        <v>3</v>
      </c>
      <c r="M16" s="1"/>
      <c r="N16" s="1">
        <v>2</v>
      </c>
      <c r="O16" s="1">
        <v>4</v>
      </c>
      <c r="P16" s="1">
        <v>4</v>
      </c>
      <c r="Q16" s="86" t="s">
        <v>54</v>
      </c>
      <c r="R16" s="1">
        <v>1</v>
      </c>
      <c r="S16" s="1"/>
      <c r="T16" s="147" t="s">
        <v>205</v>
      </c>
      <c r="V16" s="101">
        <f t="shared" ref="V16:V56" si="1">(2*3.14*((F16)/2)*((F16/2)+(D16-E16)))</f>
        <v>169.56</v>
      </c>
      <c r="W16" s="111">
        <v>1</v>
      </c>
    </row>
    <row r="17" spans="1:29" ht="30" x14ac:dyDescent="0.25">
      <c r="A17" s="161">
        <v>3</v>
      </c>
      <c r="B17" s="45" t="s">
        <v>4</v>
      </c>
      <c r="C17" s="45" t="s">
        <v>5</v>
      </c>
      <c r="D17" s="1">
        <v>8</v>
      </c>
      <c r="E17" s="1">
        <v>2</v>
      </c>
      <c r="F17" s="1">
        <v>5</v>
      </c>
      <c r="G17" s="1">
        <v>16</v>
      </c>
      <c r="H17" s="1">
        <v>3</v>
      </c>
      <c r="I17" s="1">
        <v>2</v>
      </c>
      <c r="J17" s="1">
        <v>1</v>
      </c>
      <c r="K17" s="35" t="s">
        <v>57</v>
      </c>
      <c r="L17" s="1"/>
      <c r="M17" s="1"/>
      <c r="N17" s="1">
        <v>1</v>
      </c>
      <c r="O17" s="1">
        <v>1</v>
      </c>
      <c r="P17" s="1">
        <v>3</v>
      </c>
      <c r="Q17" s="37" t="s">
        <v>59</v>
      </c>
      <c r="R17" s="1"/>
      <c r="S17" s="1"/>
      <c r="T17" s="38"/>
      <c r="V17" s="101">
        <f t="shared" si="1"/>
        <v>133.45000000000002</v>
      </c>
      <c r="W17" s="171">
        <v>1</v>
      </c>
      <c r="X17" s="171">
        <v>1</v>
      </c>
    </row>
    <row r="18" spans="1:29" ht="30" x14ac:dyDescent="0.25">
      <c r="A18" s="161">
        <v>4</v>
      </c>
      <c r="B18" s="45" t="s">
        <v>4</v>
      </c>
      <c r="C18" s="45" t="s">
        <v>5</v>
      </c>
      <c r="D18" s="1">
        <v>8</v>
      </c>
      <c r="E18" s="1">
        <v>2</v>
      </c>
      <c r="F18" s="1">
        <v>5</v>
      </c>
      <c r="G18" s="1">
        <v>14</v>
      </c>
      <c r="H18" s="1">
        <v>3</v>
      </c>
      <c r="I18" s="1">
        <v>2</v>
      </c>
      <c r="J18" s="1">
        <v>1</v>
      </c>
      <c r="K18" s="35" t="s">
        <v>60</v>
      </c>
      <c r="L18" s="1"/>
      <c r="M18" s="1">
        <v>3</v>
      </c>
      <c r="N18" s="1">
        <v>1</v>
      </c>
      <c r="O18" s="1">
        <v>4</v>
      </c>
      <c r="P18" s="1">
        <v>4</v>
      </c>
      <c r="Q18" s="113" t="s">
        <v>176</v>
      </c>
      <c r="R18" s="1">
        <v>1</v>
      </c>
      <c r="S18" s="1"/>
      <c r="T18" s="119" t="s">
        <v>177</v>
      </c>
      <c r="V18" s="101">
        <f t="shared" si="1"/>
        <v>133.45000000000002</v>
      </c>
      <c r="W18" s="172">
        <v>1</v>
      </c>
    </row>
    <row r="19" spans="1:29" ht="30" x14ac:dyDescent="0.25">
      <c r="A19" s="161">
        <v>5</v>
      </c>
      <c r="B19" s="45" t="s">
        <v>4</v>
      </c>
      <c r="C19" s="45" t="s">
        <v>5</v>
      </c>
      <c r="D19" s="1">
        <v>8</v>
      </c>
      <c r="E19" s="1">
        <v>2</v>
      </c>
      <c r="F19" s="1">
        <v>5</v>
      </c>
      <c r="G19" s="1">
        <v>18</v>
      </c>
      <c r="H19" s="1">
        <v>3</v>
      </c>
      <c r="I19" s="1">
        <v>2</v>
      </c>
      <c r="J19" s="1">
        <v>1</v>
      </c>
      <c r="K19" s="35" t="s">
        <v>57</v>
      </c>
      <c r="L19" s="1"/>
      <c r="M19" s="1"/>
      <c r="N19" s="1">
        <v>1</v>
      </c>
      <c r="O19" s="1">
        <v>2</v>
      </c>
      <c r="P19" s="1">
        <v>3</v>
      </c>
      <c r="Q19" s="37" t="s">
        <v>70</v>
      </c>
      <c r="R19" s="1"/>
      <c r="S19" s="1"/>
      <c r="T19" s="38"/>
      <c r="V19" s="101">
        <f t="shared" si="1"/>
        <v>133.45000000000002</v>
      </c>
      <c r="W19" s="171">
        <v>1</v>
      </c>
      <c r="X19" s="171">
        <v>1</v>
      </c>
    </row>
    <row r="20" spans="1:29" ht="30" x14ac:dyDescent="0.25">
      <c r="A20" s="179">
        <v>6</v>
      </c>
      <c r="B20" s="45" t="s">
        <v>2</v>
      </c>
      <c r="C20" s="45" t="s">
        <v>6</v>
      </c>
      <c r="D20" s="1">
        <v>8</v>
      </c>
      <c r="E20" s="1">
        <v>0</v>
      </c>
      <c r="F20" s="1">
        <v>8</v>
      </c>
      <c r="G20" s="1">
        <v>28</v>
      </c>
      <c r="H20" s="1">
        <v>4</v>
      </c>
      <c r="I20" s="1">
        <v>4</v>
      </c>
      <c r="J20" s="1">
        <v>1</v>
      </c>
      <c r="K20" s="35" t="s">
        <v>56</v>
      </c>
      <c r="L20" s="1">
        <v>2</v>
      </c>
      <c r="M20" s="1"/>
      <c r="N20" s="1">
        <v>2</v>
      </c>
      <c r="O20" s="1">
        <v>2</v>
      </c>
      <c r="P20" s="1">
        <v>3</v>
      </c>
      <c r="Q20" s="108" t="s">
        <v>54</v>
      </c>
      <c r="R20" s="1">
        <v>1</v>
      </c>
      <c r="S20" s="1"/>
      <c r="T20" s="147" t="s">
        <v>206</v>
      </c>
      <c r="V20" s="72">
        <f t="shared" si="1"/>
        <v>301.44</v>
      </c>
      <c r="W20" s="111">
        <v>1</v>
      </c>
    </row>
    <row r="21" spans="1:29" ht="30" x14ac:dyDescent="0.25">
      <c r="A21" s="179">
        <v>7</v>
      </c>
      <c r="B21" s="45" t="s">
        <v>7</v>
      </c>
      <c r="C21" s="45" t="s">
        <v>180</v>
      </c>
      <c r="D21" s="1">
        <v>12</v>
      </c>
      <c r="E21" s="1">
        <v>5</v>
      </c>
      <c r="F21" s="1">
        <v>4</v>
      </c>
      <c r="G21" s="1">
        <v>14</v>
      </c>
      <c r="H21" s="1">
        <v>3</v>
      </c>
      <c r="I21" s="1">
        <v>2</v>
      </c>
      <c r="J21" s="1">
        <v>1</v>
      </c>
      <c r="K21" s="35" t="s">
        <v>55</v>
      </c>
      <c r="L21" s="1">
        <v>3</v>
      </c>
      <c r="M21" s="1"/>
      <c r="N21" s="1">
        <v>2</v>
      </c>
      <c r="O21" s="1">
        <v>2</v>
      </c>
      <c r="P21" s="1">
        <v>4</v>
      </c>
      <c r="Q21" s="86" t="s">
        <v>54</v>
      </c>
      <c r="R21" s="1">
        <v>1</v>
      </c>
      <c r="S21" s="1"/>
      <c r="T21" s="147" t="s">
        <v>207</v>
      </c>
      <c r="V21" s="101">
        <f t="shared" si="1"/>
        <v>113.04</v>
      </c>
      <c r="W21" s="111">
        <v>1</v>
      </c>
    </row>
    <row r="22" spans="1:29" ht="30" x14ac:dyDescent="0.25">
      <c r="A22" s="179">
        <v>8</v>
      </c>
      <c r="B22" s="45" t="s">
        <v>7</v>
      </c>
      <c r="C22" s="45" t="s">
        <v>180</v>
      </c>
      <c r="D22" s="1">
        <v>12</v>
      </c>
      <c r="E22" s="1">
        <v>5</v>
      </c>
      <c r="F22" s="1">
        <v>4</v>
      </c>
      <c r="G22" s="1">
        <v>14</v>
      </c>
      <c r="H22" s="1">
        <v>3</v>
      </c>
      <c r="I22" s="1">
        <v>2</v>
      </c>
      <c r="J22" s="1">
        <v>1</v>
      </c>
      <c r="K22" s="35" t="s">
        <v>55</v>
      </c>
      <c r="L22" s="1">
        <v>3</v>
      </c>
      <c r="M22" s="1"/>
      <c r="N22" s="1">
        <v>2</v>
      </c>
      <c r="O22" s="1">
        <v>2</v>
      </c>
      <c r="P22" s="1">
        <v>4</v>
      </c>
      <c r="Q22" s="86" t="s">
        <v>54</v>
      </c>
      <c r="R22" s="1">
        <v>1</v>
      </c>
      <c r="S22" s="1"/>
      <c r="T22" s="147" t="s">
        <v>207</v>
      </c>
      <c r="V22" s="101">
        <f t="shared" si="1"/>
        <v>113.04</v>
      </c>
      <c r="W22" s="111">
        <v>1</v>
      </c>
    </row>
    <row r="23" spans="1:29" ht="30" x14ac:dyDescent="0.25">
      <c r="A23" s="179">
        <v>9</v>
      </c>
      <c r="B23" s="45" t="s">
        <v>8</v>
      </c>
      <c r="C23" s="45" t="s">
        <v>179</v>
      </c>
      <c r="D23" s="1">
        <v>17</v>
      </c>
      <c r="E23" s="1">
        <v>0</v>
      </c>
      <c r="F23" s="1">
        <v>12</v>
      </c>
      <c r="G23" s="1">
        <v>42</v>
      </c>
      <c r="H23" s="1">
        <v>4</v>
      </c>
      <c r="I23" s="1">
        <v>3</v>
      </c>
      <c r="J23" s="1">
        <v>2</v>
      </c>
      <c r="K23" s="35" t="s">
        <v>55</v>
      </c>
      <c r="L23" s="1">
        <v>2</v>
      </c>
      <c r="M23" s="1">
        <v>2</v>
      </c>
      <c r="N23" s="1">
        <v>3</v>
      </c>
      <c r="O23" s="1">
        <v>4</v>
      </c>
      <c r="P23" s="1">
        <v>4</v>
      </c>
      <c r="Q23" s="86" t="s">
        <v>61</v>
      </c>
      <c r="R23" s="1">
        <v>1</v>
      </c>
      <c r="S23" s="1"/>
      <c r="T23" s="147" t="s">
        <v>208</v>
      </c>
      <c r="V23" s="105">
        <f t="shared" si="1"/>
        <v>866.64</v>
      </c>
      <c r="W23" s="111">
        <v>1</v>
      </c>
    </row>
    <row r="24" spans="1:29" ht="30" x14ac:dyDescent="0.25">
      <c r="A24" s="179">
        <v>10</v>
      </c>
      <c r="B24" s="45" t="s">
        <v>8</v>
      </c>
      <c r="C24" s="45" t="s">
        <v>179</v>
      </c>
      <c r="D24" s="1">
        <v>17</v>
      </c>
      <c r="E24" s="1">
        <v>6</v>
      </c>
      <c r="F24" s="1">
        <v>5</v>
      </c>
      <c r="G24" s="1">
        <v>34</v>
      </c>
      <c r="H24" s="1">
        <v>4</v>
      </c>
      <c r="I24" s="1">
        <v>2</v>
      </c>
      <c r="J24" s="1">
        <v>1</v>
      </c>
      <c r="K24" s="35" t="s">
        <v>57</v>
      </c>
      <c r="L24" s="1">
        <v>1</v>
      </c>
      <c r="M24" s="1">
        <v>3</v>
      </c>
      <c r="N24" s="1">
        <v>3</v>
      </c>
      <c r="O24" s="1">
        <v>3</v>
      </c>
      <c r="P24" s="1">
        <v>4</v>
      </c>
      <c r="Q24" s="86" t="s">
        <v>61</v>
      </c>
      <c r="R24" s="1">
        <v>1</v>
      </c>
      <c r="S24" s="1"/>
      <c r="T24" s="147" t="s">
        <v>209</v>
      </c>
      <c r="V24" s="102">
        <f t="shared" si="1"/>
        <v>211.95000000000002</v>
      </c>
      <c r="W24" s="111">
        <v>1</v>
      </c>
    </row>
    <row r="25" spans="1:29" ht="30" x14ac:dyDescent="0.25">
      <c r="A25" s="161">
        <v>11</v>
      </c>
      <c r="B25" s="45" t="s">
        <v>8</v>
      </c>
      <c r="C25" s="45" t="s">
        <v>179</v>
      </c>
      <c r="D25" s="1">
        <v>17</v>
      </c>
      <c r="E25" s="1">
        <v>6</v>
      </c>
      <c r="F25" s="1">
        <v>5</v>
      </c>
      <c r="G25" s="1">
        <v>30</v>
      </c>
      <c r="H25" s="1">
        <v>4</v>
      </c>
      <c r="I25" s="1">
        <v>2</v>
      </c>
      <c r="J25" s="1">
        <v>1</v>
      </c>
      <c r="K25" s="35" t="s">
        <v>57</v>
      </c>
      <c r="L25" s="1">
        <v>2</v>
      </c>
      <c r="M25" s="1" t="s">
        <v>9</v>
      </c>
      <c r="N25" s="1">
        <v>2</v>
      </c>
      <c r="O25" s="1">
        <v>2</v>
      </c>
      <c r="P25" s="1">
        <v>3</v>
      </c>
      <c r="Q25" s="37" t="s">
        <v>76</v>
      </c>
      <c r="R25" s="1"/>
      <c r="S25" s="1" t="s">
        <v>71</v>
      </c>
      <c r="T25" s="38"/>
      <c r="V25" s="102">
        <f t="shared" si="1"/>
        <v>211.95000000000002</v>
      </c>
      <c r="W25" s="171">
        <v>1</v>
      </c>
      <c r="X25" s="171">
        <v>1</v>
      </c>
    </row>
    <row r="26" spans="1:29" ht="45" x14ac:dyDescent="0.25">
      <c r="A26" s="161">
        <v>12</v>
      </c>
      <c r="B26" s="45" t="s">
        <v>4</v>
      </c>
      <c r="C26" s="45" t="s">
        <v>5</v>
      </c>
      <c r="D26" s="1">
        <v>17</v>
      </c>
      <c r="E26" s="1">
        <v>0</v>
      </c>
      <c r="F26" s="1">
        <v>10</v>
      </c>
      <c r="G26" s="1">
        <v>32</v>
      </c>
      <c r="H26" s="1">
        <v>4</v>
      </c>
      <c r="I26" s="1">
        <v>3</v>
      </c>
      <c r="J26" s="1">
        <v>4</v>
      </c>
      <c r="K26" s="35" t="s">
        <v>56</v>
      </c>
      <c r="L26" s="1"/>
      <c r="M26" s="1"/>
      <c r="N26" s="1">
        <v>2</v>
      </c>
      <c r="O26" s="1">
        <v>2</v>
      </c>
      <c r="P26" s="1">
        <v>3</v>
      </c>
      <c r="Q26" s="38" t="s">
        <v>173</v>
      </c>
      <c r="R26" s="1"/>
      <c r="S26" s="1"/>
      <c r="T26" s="119"/>
      <c r="V26" s="105">
        <f t="shared" si="1"/>
        <v>690.80000000000007</v>
      </c>
      <c r="W26" s="171">
        <v>1</v>
      </c>
      <c r="X26" s="171">
        <v>1</v>
      </c>
      <c r="Y26" s="1"/>
    </row>
    <row r="27" spans="1:29" x14ac:dyDescent="0.25">
      <c r="A27" s="175">
        <v>13</v>
      </c>
      <c r="B27" s="45" t="s">
        <v>2</v>
      </c>
      <c r="C27" s="45" t="s">
        <v>3</v>
      </c>
      <c r="D27" s="1">
        <v>14</v>
      </c>
      <c r="E27" s="1">
        <v>5</v>
      </c>
      <c r="F27" s="1">
        <v>4</v>
      </c>
      <c r="G27" s="1">
        <v>16</v>
      </c>
      <c r="H27" s="1">
        <v>3</v>
      </c>
      <c r="I27" s="1">
        <v>3</v>
      </c>
      <c r="J27" s="1">
        <v>1</v>
      </c>
      <c r="K27" s="35" t="s">
        <v>56</v>
      </c>
      <c r="L27" s="1">
        <v>1</v>
      </c>
      <c r="M27" s="1"/>
      <c r="N27" s="1">
        <v>1</v>
      </c>
      <c r="O27" s="1">
        <v>2</v>
      </c>
      <c r="P27" s="1">
        <v>3</v>
      </c>
      <c r="Q27" s="165" t="s">
        <v>184</v>
      </c>
      <c r="R27" s="1"/>
      <c r="S27" s="1"/>
      <c r="T27" s="119" t="s">
        <v>174</v>
      </c>
      <c r="V27" s="36"/>
    </row>
    <row r="28" spans="1:29" ht="30" x14ac:dyDescent="0.25">
      <c r="A28" s="161">
        <v>14</v>
      </c>
      <c r="B28" s="45" t="s">
        <v>8</v>
      </c>
      <c r="C28" s="45" t="s">
        <v>179</v>
      </c>
      <c r="D28" s="1">
        <v>22</v>
      </c>
      <c r="E28" s="1">
        <v>6</v>
      </c>
      <c r="F28" s="1">
        <v>12</v>
      </c>
      <c r="G28" s="1">
        <v>46</v>
      </c>
      <c r="H28" s="1">
        <v>4</v>
      </c>
      <c r="I28" s="1">
        <v>3</v>
      </c>
      <c r="J28" s="1">
        <v>2</v>
      </c>
      <c r="K28" s="35" t="s">
        <v>56</v>
      </c>
      <c r="L28" s="1">
        <v>3</v>
      </c>
      <c r="M28" s="1">
        <v>3</v>
      </c>
      <c r="N28" s="1">
        <v>2</v>
      </c>
      <c r="O28" s="1">
        <v>3</v>
      </c>
      <c r="P28" s="1">
        <v>4</v>
      </c>
      <c r="Q28" s="28" t="s">
        <v>62</v>
      </c>
      <c r="R28" s="1"/>
      <c r="S28" s="1"/>
      <c r="T28" s="38" t="s">
        <v>10</v>
      </c>
      <c r="V28" s="105">
        <f t="shared" si="1"/>
        <v>828.96</v>
      </c>
      <c r="W28" s="172">
        <v>1</v>
      </c>
    </row>
    <row r="29" spans="1:29" ht="30" x14ac:dyDescent="0.25">
      <c r="A29" s="161">
        <v>15</v>
      </c>
      <c r="B29" s="45" t="s">
        <v>8</v>
      </c>
      <c r="C29" s="45" t="s">
        <v>179</v>
      </c>
      <c r="D29" s="1">
        <v>18</v>
      </c>
      <c r="E29" s="1">
        <v>7</v>
      </c>
      <c r="F29" s="1">
        <v>8</v>
      </c>
      <c r="G29" s="1">
        <v>34</v>
      </c>
      <c r="H29" s="1">
        <v>4</v>
      </c>
      <c r="I29" s="1">
        <v>3</v>
      </c>
      <c r="J29" s="1">
        <v>3</v>
      </c>
      <c r="K29" s="35" t="s">
        <v>56</v>
      </c>
      <c r="L29" s="1">
        <v>2</v>
      </c>
      <c r="M29" s="1">
        <v>3</v>
      </c>
      <c r="N29" s="1">
        <v>2</v>
      </c>
      <c r="O29" s="1">
        <v>3</v>
      </c>
      <c r="P29" s="1">
        <v>4</v>
      </c>
      <c r="Q29" s="28" t="s">
        <v>62</v>
      </c>
      <c r="R29" s="1"/>
      <c r="S29" s="1"/>
      <c r="T29" s="38" t="s">
        <v>10</v>
      </c>
      <c r="V29" s="72">
        <f t="shared" si="1"/>
        <v>376.8</v>
      </c>
      <c r="W29" s="172">
        <v>1</v>
      </c>
    </row>
    <row r="30" spans="1:29" ht="30" x14ac:dyDescent="0.25">
      <c r="A30" s="161">
        <v>16</v>
      </c>
      <c r="B30" s="45" t="s">
        <v>8</v>
      </c>
      <c r="C30" s="45" t="s">
        <v>179</v>
      </c>
      <c r="D30" s="1">
        <v>18</v>
      </c>
      <c r="E30" s="1">
        <v>7</v>
      </c>
      <c r="F30" s="1">
        <v>8</v>
      </c>
      <c r="G30" s="1">
        <v>34</v>
      </c>
      <c r="H30" s="1">
        <v>4</v>
      </c>
      <c r="I30" s="1">
        <v>3</v>
      </c>
      <c r="J30" s="1">
        <v>3</v>
      </c>
      <c r="K30" s="35" t="s">
        <v>56</v>
      </c>
      <c r="L30" s="1">
        <v>2</v>
      </c>
      <c r="M30" s="1">
        <v>3</v>
      </c>
      <c r="N30" s="1">
        <v>2</v>
      </c>
      <c r="O30" s="1">
        <v>3</v>
      </c>
      <c r="P30" s="1">
        <v>4</v>
      </c>
      <c r="Q30" s="28" t="s">
        <v>62</v>
      </c>
      <c r="R30" s="1"/>
      <c r="S30" s="1"/>
      <c r="T30" s="38" t="s">
        <v>10</v>
      </c>
      <c r="V30" s="72">
        <f t="shared" si="1"/>
        <v>376.8</v>
      </c>
      <c r="W30" s="172">
        <v>1</v>
      </c>
    </row>
    <row r="31" spans="1:29" s="124" customFormat="1" x14ac:dyDescent="0.25">
      <c r="A31" s="121">
        <v>17</v>
      </c>
      <c r="B31" s="122" t="s">
        <v>11</v>
      </c>
      <c r="C31" s="122" t="s">
        <v>12</v>
      </c>
      <c r="D31" s="121">
        <v>14</v>
      </c>
      <c r="E31" s="121">
        <v>0</v>
      </c>
      <c r="F31" s="121">
        <v>8</v>
      </c>
      <c r="G31" s="121">
        <v>30</v>
      </c>
      <c r="H31" s="121">
        <v>4</v>
      </c>
      <c r="I31" s="121">
        <v>5</v>
      </c>
      <c r="J31" s="121">
        <v>2</v>
      </c>
      <c r="K31" s="123" t="s">
        <v>56</v>
      </c>
      <c r="L31" s="121">
        <v>3</v>
      </c>
      <c r="M31" s="121"/>
      <c r="N31" s="121">
        <v>3</v>
      </c>
      <c r="O31" s="121">
        <v>4</v>
      </c>
      <c r="P31" s="121">
        <v>5</v>
      </c>
      <c r="Q31" s="121" t="s">
        <v>61</v>
      </c>
      <c r="R31" s="121">
        <v>0</v>
      </c>
      <c r="S31" s="121"/>
      <c r="T31" s="148" t="s">
        <v>178</v>
      </c>
      <c r="AA31"/>
      <c r="AC31" s="173"/>
    </row>
    <row r="32" spans="1:29" s="124" customFormat="1" x14ac:dyDescent="0.25">
      <c r="A32" s="121">
        <v>18</v>
      </c>
      <c r="B32" s="122" t="s">
        <v>11</v>
      </c>
      <c r="C32" s="122" t="s">
        <v>12</v>
      </c>
      <c r="D32" s="121">
        <v>14</v>
      </c>
      <c r="E32" s="121">
        <v>0</v>
      </c>
      <c r="F32" s="121">
        <v>8</v>
      </c>
      <c r="G32" s="121">
        <v>30</v>
      </c>
      <c r="H32" s="121">
        <v>4</v>
      </c>
      <c r="I32" s="121">
        <v>5</v>
      </c>
      <c r="J32" s="121">
        <v>2</v>
      </c>
      <c r="K32" s="123" t="s">
        <v>56</v>
      </c>
      <c r="L32" s="121">
        <v>3</v>
      </c>
      <c r="M32" s="121"/>
      <c r="N32" s="121">
        <v>3</v>
      </c>
      <c r="O32" s="121">
        <v>4</v>
      </c>
      <c r="P32" s="121">
        <v>5</v>
      </c>
      <c r="Q32" s="121" t="s">
        <v>61</v>
      </c>
      <c r="R32" s="121">
        <v>0</v>
      </c>
      <c r="S32" s="121"/>
      <c r="T32" s="148" t="s">
        <v>178</v>
      </c>
      <c r="AA32"/>
      <c r="AC32" s="173"/>
    </row>
    <row r="33" spans="1:29" s="124" customFormat="1" x14ac:dyDescent="0.25">
      <c r="A33" s="121">
        <v>19</v>
      </c>
      <c r="B33" s="122" t="s">
        <v>11</v>
      </c>
      <c r="C33" s="122" t="s">
        <v>12</v>
      </c>
      <c r="D33" s="121">
        <v>14</v>
      </c>
      <c r="E33" s="121">
        <v>0</v>
      </c>
      <c r="F33" s="121">
        <v>8</v>
      </c>
      <c r="G33" s="121">
        <v>30</v>
      </c>
      <c r="H33" s="121">
        <v>4</v>
      </c>
      <c r="I33" s="121">
        <v>5</v>
      </c>
      <c r="J33" s="121">
        <v>2</v>
      </c>
      <c r="K33" s="123" t="s">
        <v>56</v>
      </c>
      <c r="L33" s="121">
        <v>3</v>
      </c>
      <c r="M33" s="121"/>
      <c r="N33" s="121">
        <v>3</v>
      </c>
      <c r="O33" s="121">
        <v>4</v>
      </c>
      <c r="P33" s="121">
        <v>5</v>
      </c>
      <c r="Q33" s="121" t="s">
        <v>61</v>
      </c>
      <c r="R33" s="121">
        <v>0</v>
      </c>
      <c r="S33" s="121"/>
      <c r="T33" s="148" t="s">
        <v>178</v>
      </c>
      <c r="AA33"/>
      <c r="AC33" s="173"/>
    </row>
    <row r="34" spans="1:29" x14ac:dyDescent="0.25">
      <c r="A34" s="179">
        <v>20</v>
      </c>
      <c r="B34" s="45" t="s">
        <v>8</v>
      </c>
      <c r="C34" s="45" t="s">
        <v>179</v>
      </c>
      <c r="D34" s="1">
        <v>14</v>
      </c>
      <c r="E34" s="1">
        <v>2</v>
      </c>
      <c r="F34" s="1">
        <v>3</v>
      </c>
      <c r="G34" s="1">
        <v>16</v>
      </c>
      <c r="H34" s="1">
        <v>3</v>
      </c>
      <c r="I34" s="1">
        <v>1</v>
      </c>
      <c r="J34" s="1">
        <v>3</v>
      </c>
      <c r="K34" s="35" t="s">
        <v>56</v>
      </c>
      <c r="L34" s="1">
        <v>1</v>
      </c>
      <c r="M34" s="1"/>
      <c r="N34" s="1">
        <v>2</v>
      </c>
      <c r="O34" s="1">
        <v>4</v>
      </c>
      <c r="P34" s="1">
        <v>4</v>
      </c>
      <c r="Q34" s="86" t="s">
        <v>61</v>
      </c>
      <c r="R34" s="1">
        <v>0</v>
      </c>
      <c r="S34" s="1"/>
      <c r="T34" s="147" t="s">
        <v>210</v>
      </c>
      <c r="V34" s="101">
        <f t="shared" si="1"/>
        <v>127.17</v>
      </c>
      <c r="W34" s="111">
        <v>1</v>
      </c>
    </row>
    <row r="35" spans="1:29" ht="30" x14ac:dyDescent="0.25">
      <c r="A35" s="179">
        <v>21</v>
      </c>
      <c r="B35" s="45" t="s">
        <v>8</v>
      </c>
      <c r="C35" s="45" t="s">
        <v>179</v>
      </c>
      <c r="D35" s="1">
        <v>24</v>
      </c>
      <c r="E35" s="1">
        <v>0</v>
      </c>
      <c r="F35" s="1">
        <v>14</v>
      </c>
      <c r="G35" s="1">
        <v>90</v>
      </c>
      <c r="H35" s="1">
        <v>4</v>
      </c>
      <c r="I35" s="1">
        <v>3</v>
      </c>
      <c r="J35" s="1">
        <v>4</v>
      </c>
      <c r="K35" s="35" t="s">
        <v>56</v>
      </c>
      <c r="L35" s="1">
        <v>2</v>
      </c>
      <c r="M35" s="1">
        <v>3</v>
      </c>
      <c r="N35" s="1">
        <v>3</v>
      </c>
      <c r="O35" s="1">
        <v>4</v>
      </c>
      <c r="P35" s="1">
        <v>4</v>
      </c>
      <c r="Q35" s="86" t="s">
        <v>61</v>
      </c>
      <c r="R35" s="1">
        <v>0</v>
      </c>
      <c r="S35" s="1"/>
      <c r="T35" s="147" t="s">
        <v>208</v>
      </c>
      <c r="V35" s="105">
        <f t="shared" si="1"/>
        <v>1362.76</v>
      </c>
      <c r="W35" s="111">
        <v>1</v>
      </c>
    </row>
    <row r="36" spans="1:29" ht="30" x14ac:dyDescent="0.25">
      <c r="A36" s="161">
        <v>22</v>
      </c>
      <c r="B36" s="45" t="s">
        <v>13</v>
      </c>
      <c r="C36" s="45" t="s">
        <v>14</v>
      </c>
      <c r="D36" s="1">
        <v>5</v>
      </c>
      <c r="E36" s="1">
        <v>2</v>
      </c>
      <c r="F36" s="1">
        <v>2</v>
      </c>
      <c r="G36" s="1">
        <v>14</v>
      </c>
      <c r="H36" s="1">
        <v>2</v>
      </c>
      <c r="I36" s="1">
        <v>1</v>
      </c>
      <c r="J36" s="1"/>
      <c r="K36" s="35" t="s">
        <v>57</v>
      </c>
      <c r="L36" s="1"/>
      <c r="M36" s="1"/>
      <c r="N36" s="1">
        <v>1</v>
      </c>
      <c r="O36" s="1">
        <v>1</v>
      </c>
      <c r="P36" s="1">
        <v>3</v>
      </c>
      <c r="Q36" s="28" t="s">
        <v>63</v>
      </c>
      <c r="R36" s="1"/>
      <c r="S36" s="38" t="s">
        <v>72</v>
      </c>
      <c r="T36" s="38"/>
      <c r="V36" s="100">
        <f t="shared" si="1"/>
        <v>25.12</v>
      </c>
      <c r="W36" s="172">
        <v>1</v>
      </c>
    </row>
    <row r="37" spans="1:29" ht="30" x14ac:dyDescent="0.25">
      <c r="A37" s="161">
        <v>23</v>
      </c>
      <c r="B37" s="45" t="s">
        <v>13</v>
      </c>
      <c r="C37" s="45" t="s">
        <v>14</v>
      </c>
      <c r="D37" s="1">
        <v>5</v>
      </c>
      <c r="E37" s="1">
        <v>2</v>
      </c>
      <c r="F37" s="1">
        <v>2</v>
      </c>
      <c r="G37" s="1">
        <v>8</v>
      </c>
      <c r="H37" s="1">
        <v>2</v>
      </c>
      <c r="I37" s="1">
        <v>1</v>
      </c>
      <c r="J37" s="1"/>
      <c r="K37" s="35" t="s">
        <v>57</v>
      </c>
      <c r="L37" s="1"/>
      <c r="M37" s="1"/>
      <c r="N37" s="1">
        <v>1</v>
      </c>
      <c r="O37" s="1">
        <v>1</v>
      </c>
      <c r="P37" s="1">
        <v>3</v>
      </c>
      <c r="Q37" s="28" t="s">
        <v>63</v>
      </c>
      <c r="R37" s="1"/>
      <c r="S37" s="38" t="s">
        <v>72</v>
      </c>
      <c r="T37" s="119"/>
      <c r="V37" s="100">
        <f t="shared" si="1"/>
        <v>25.12</v>
      </c>
      <c r="W37" s="172">
        <v>1</v>
      </c>
    </row>
    <row r="38" spans="1:29" ht="30" x14ac:dyDescent="0.25">
      <c r="A38" s="161">
        <v>24</v>
      </c>
      <c r="B38" s="45" t="s">
        <v>13</v>
      </c>
      <c r="C38" s="45" t="s">
        <v>14</v>
      </c>
      <c r="D38" s="1">
        <v>5</v>
      </c>
      <c r="E38" s="1">
        <v>2</v>
      </c>
      <c r="F38" s="1">
        <v>2</v>
      </c>
      <c r="G38" s="1">
        <v>8</v>
      </c>
      <c r="H38" s="1">
        <v>2</v>
      </c>
      <c r="I38" s="1">
        <v>1</v>
      </c>
      <c r="J38" s="1"/>
      <c r="K38" s="35" t="s">
        <v>57</v>
      </c>
      <c r="L38" s="1"/>
      <c r="M38" s="1"/>
      <c r="N38" s="1">
        <v>1</v>
      </c>
      <c r="O38" s="1">
        <v>1</v>
      </c>
      <c r="P38" s="1">
        <v>3</v>
      </c>
      <c r="Q38" s="28" t="s">
        <v>63</v>
      </c>
      <c r="R38" s="1"/>
      <c r="S38" s="38" t="s">
        <v>72</v>
      </c>
      <c r="T38" s="38"/>
      <c r="V38" s="100">
        <f t="shared" si="1"/>
        <v>25.12</v>
      </c>
      <c r="W38" s="172">
        <v>1</v>
      </c>
    </row>
    <row r="39" spans="1:29" ht="30" x14ac:dyDescent="0.25">
      <c r="A39" s="161">
        <v>25</v>
      </c>
      <c r="B39" s="45" t="s">
        <v>4</v>
      </c>
      <c r="C39" s="45" t="s">
        <v>5</v>
      </c>
      <c r="D39" s="1">
        <v>24</v>
      </c>
      <c r="E39" s="1">
        <v>2</v>
      </c>
      <c r="F39" s="1">
        <v>14</v>
      </c>
      <c r="G39" s="1">
        <v>36</v>
      </c>
      <c r="H39" s="1">
        <v>4</v>
      </c>
      <c r="I39" s="1">
        <v>2</v>
      </c>
      <c r="J39" s="1">
        <v>1</v>
      </c>
      <c r="K39" s="35" t="s">
        <v>57</v>
      </c>
      <c r="L39" s="1">
        <v>1</v>
      </c>
      <c r="M39" s="1"/>
      <c r="N39" s="1">
        <v>1</v>
      </c>
      <c r="O39" s="1">
        <v>1</v>
      </c>
      <c r="P39" s="1">
        <v>3</v>
      </c>
      <c r="Q39" s="147" t="s">
        <v>238</v>
      </c>
      <c r="R39" s="1"/>
      <c r="S39" s="38" t="s">
        <v>73</v>
      </c>
      <c r="T39" s="38"/>
      <c r="V39" s="105">
        <f t="shared" si="1"/>
        <v>1274.8399999999999</v>
      </c>
      <c r="W39" s="171">
        <v>1</v>
      </c>
      <c r="X39" s="171">
        <v>1</v>
      </c>
    </row>
    <row r="40" spans="1:29" ht="30" x14ac:dyDescent="0.25">
      <c r="A40" s="161">
        <v>26</v>
      </c>
      <c r="B40" s="45" t="s">
        <v>4</v>
      </c>
      <c r="C40" s="45" t="s">
        <v>5</v>
      </c>
      <c r="D40" s="1">
        <v>24</v>
      </c>
      <c r="E40" s="1">
        <v>2</v>
      </c>
      <c r="F40" s="1">
        <v>14</v>
      </c>
      <c r="G40" s="1">
        <v>46</v>
      </c>
      <c r="H40" s="1">
        <v>4</v>
      </c>
      <c r="I40" s="1">
        <v>2</v>
      </c>
      <c r="J40" s="1">
        <v>1</v>
      </c>
      <c r="K40" s="35" t="s">
        <v>57</v>
      </c>
      <c r="L40" s="1">
        <v>1</v>
      </c>
      <c r="M40" s="1"/>
      <c r="N40" s="1">
        <v>1</v>
      </c>
      <c r="O40" s="1">
        <v>1</v>
      </c>
      <c r="P40" s="1">
        <v>3</v>
      </c>
      <c r="Q40" s="147" t="s">
        <v>238</v>
      </c>
      <c r="R40" s="1"/>
      <c r="S40" s="38" t="s">
        <v>73</v>
      </c>
      <c r="T40" s="38"/>
      <c r="V40" s="105">
        <f t="shared" si="1"/>
        <v>1274.8399999999999</v>
      </c>
      <c r="W40" s="171">
        <v>1</v>
      </c>
      <c r="X40" s="171">
        <v>1</v>
      </c>
    </row>
    <row r="41" spans="1:29" ht="30" x14ac:dyDescent="0.25">
      <c r="A41" s="161">
        <v>27</v>
      </c>
      <c r="B41" s="45" t="s">
        <v>4</v>
      </c>
      <c r="C41" s="45" t="s">
        <v>5</v>
      </c>
      <c r="D41" s="1">
        <v>17</v>
      </c>
      <c r="E41" s="1">
        <v>2</v>
      </c>
      <c r="F41" s="1">
        <v>16</v>
      </c>
      <c r="G41" s="1">
        <v>63</v>
      </c>
      <c r="H41" s="1">
        <v>4</v>
      </c>
      <c r="I41" s="1">
        <v>2</v>
      </c>
      <c r="J41" s="1">
        <v>1</v>
      </c>
      <c r="K41" s="35" t="s">
        <v>57</v>
      </c>
      <c r="L41" s="1">
        <v>2</v>
      </c>
      <c r="M41" s="1"/>
      <c r="N41" s="1">
        <v>2</v>
      </c>
      <c r="O41" s="1">
        <v>2</v>
      </c>
      <c r="P41" s="1">
        <v>3</v>
      </c>
      <c r="Q41" s="147" t="s">
        <v>238</v>
      </c>
      <c r="R41" s="1"/>
      <c r="S41" s="38" t="s">
        <v>73</v>
      </c>
      <c r="T41" s="38"/>
      <c r="V41" s="105">
        <f t="shared" si="1"/>
        <v>1155.52</v>
      </c>
      <c r="W41" s="171">
        <v>1</v>
      </c>
      <c r="X41" s="171">
        <v>1</v>
      </c>
    </row>
    <row r="42" spans="1:29" ht="30" x14ac:dyDescent="0.25">
      <c r="A42" s="161">
        <v>28</v>
      </c>
      <c r="B42" s="45" t="s">
        <v>4</v>
      </c>
      <c r="C42" s="45" t="s">
        <v>5</v>
      </c>
      <c r="D42" s="1">
        <v>17</v>
      </c>
      <c r="E42" s="1">
        <v>2</v>
      </c>
      <c r="F42" s="1">
        <v>16</v>
      </c>
      <c r="G42" s="1">
        <v>68</v>
      </c>
      <c r="H42" s="1">
        <v>4</v>
      </c>
      <c r="I42" s="1">
        <v>2</v>
      </c>
      <c r="J42" s="1">
        <v>1</v>
      </c>
      <c r="K42" s="35" t="s">
        <v>57</v>
      </c>
      <c r="L42" s="1">
        <v>2</v>
      </c>
      <c r="M42" s="1"/>
      <c r="N42" s="1">
        <v>2</v>
      </c>
      <c r="O42" s="1">
        <v>2</v>
      </c>
      <c r="P42" s="1">
        <v>3</v>
      </c>
      <c r="Q42" s="147" t="s">
        <v>238</v>
      </c>
      <c r="R42" s="1"/>
      <c r="S42" s="38" t="s">
        <v>73</v>
      </c>
      <c r="T42" s="38"/>
      <c r="V42" s="105">
        <f t="shared" si="1"/>
        <v>1155.52</v>
      </c>
      <c r="W42" s="171">
        <v>1</v>
      </c>
      <c r="X42" s="171">
        <v>1</v>
      </c>
    </row>
    <row r="43" spans="1:29" x14ac:dyDescent="0.25">
      <c r="A43" s="161">
        <v>29</v>
      </c>
      <c r="B43" s="45" t="s">
        <v>4</v>
      </c>
      <c r="C43" s="45" t="s">
        <v>5</v>
      </c>
      <c r="D43" s="1">
        <v>18</v>
      </c>
      <c r="E43" s="1">
        <v>2</v>
      </c>
      <c r="F43" s="1">
        <v>14</v>
      </c>
      <c r="G43" s="1">
        <v>46</v>
      </c>
      <c r="H43" s="1">
        <v>4</v>
      </c>
      <c r="I43" s="1">
        <v>2</v>
      </c>
      <c r="J43" s="1"/>
      <c r="K43" s="35" t="s">
        <v>57</v>
      </c>
      <c r="L43" s="1">
        <v>1</v>
      </c>
      <c r="M43" s="1"/>
      <c r="N43" s="1">
        <v>1</v>
      </c>
      <c r="O43" s="1">
        <v>2</v>
      </c>
      <c r="P43" s="1">
        <v>3</v>
      </c>
      <c r="Q43" s="28" t="s">
        <v>64</v>
      </c>
      <c r="R43" s="1"/>
      <c r="S43" s="1"/>
      <c r="T43" s="38"/>
      <c r="V43" s="105">
        <f t="shared" si="1"/>
        <v>1011.08</v>
      </c>
      <c r="W43" s="172">
        <v>1</v>
      </c>
    </row>
    <row r="44" spans="1:29" ht="30" x14ac:dyDescent="0.25">
      <c r="A44" s="161">
        <v>30</v>
      </c>
      <c r="B44" s="45" t="s">
        <v>4</v>
      </c>
      <c r="C44" s="45" t="s">
        <v>5</v>
      </c>
      <c r="D44" s="1">
        <v>18</v>
      </c>
      <c r="E44" s="1">
        <v>2</v>
      </c>
      <c r="F44" s="1">
        <v>14</v>
      </c>
      <c r="G44" s="1">
        <v>46</v>
      </c>
      <c r="H44" s="1">
        <v>4</v>
      </c>
      <c r="I44" s="1">
        <v>2</v>
      </c>
      <c r="J44" s="1">
        <v>1</v>
      </c>
      <c r="K44" s="35" t="s">
        <v>57</v>
      </c>
      <c r="L44" s="1">
        <v>1</v>
      </c>
      <c r="M44" s="1"/>
      <c r="N44" s="1">
        <v>1</v>
      </c>
      <c r="O44" s="1">
        <v>2</v>
      </c>
      <c r="P44" s="1">
        <v>3</v>
      </c>
      <c r="Q44" s="147" t="s">
        <v>238</v>
      </c>
      <c r="R44" s="1"/>
      <c r="S44" s="38" t="s">
        <v>73</v>
      </c>
      <c r="T44" s="38"/>
      <c r="V44" s="105">
        <f t="shared" si="1"/>
        <v>1011.08</v>
      </c>
      <c r="W44" s="171">
        <v>1</v>
      </c>
      <c r="X44" s="171">
        <v>1</v>
      </c>
    </row>
    <row r="45" spans="1:29" x14ac:dyDescent="0.25">
      <c r="A45" s="161">
        <v>31</v>
      </c>
      <c r="B45" s="45" t="s">
        <v>4</v>
      </c>
      <c r="C45" s="45" t="s">
        <v>5</v>
      </c>
      <c r="D45" s="1">
        <v>18</v>
      </c>
      <c r="E45" s="1">
        <v>2</v>
      </c>
      <c r="F45" s="1">
        <v>14</v>
      </c>
      <c r="G45" s="28" t="s">
        <v>65</v>
      </c>
      <c r="H45" s="1">
        <v>4</v>
      </c>
      <c r="I45" s="1">
        <v>2</v>
      </c>
      <c r="J45" s="1">
        <v>1</v>
      </c>
      <c r="K45" s="35" t="s">
        <v>57</v>
      </c>
      <c r="L45" s="1">
        <v>1</v>
      </c>
      <c r="M45" s="1"/>
      <c r="N45" s="1">
        <v>1</v>
      </c>
      <c r="O45" s="1">
        <v>2</v>
      </c>
      <c r="P45" s="1">
        <v>3</v>
      </c>
      <c r="Q45" s="28" t="s">
        <v>64</v>
      </c>
      <c r="R45" s="1"/>
      <c r="S45" s="1"/>
      <c r="T45" s="38"/>
      <c r="V45" s="105">
        <f t="shared" si="1"/>
        <v>1011.08</v>
      </c>
      <c r="W45" s="172">
        <v>1</v>
      </c>
    </row>
    <row r="46" spans="1:29" ht="30" x14ac:dyDescent="0.25">
      <c r="A46" s="161">
        <v>32</v>
      </c>
      <c r="B46" s="45" t="s">
        <v>4</v>
      </c>
      <c r="C46" s="45" t="s">
        <v>5</v>
      </c>
      <c r="D46" s="1">
        <v>17</v>
      </c>
      <c r="E46" s="1">
        <v>2</v>
      </c>
      <c r="F46" s="1">
        <v>14</v>
      </c>
      <c r="G46" s="1">
        <v>61</v>
      </c>
      <c r="H46" s="1">
        <v>4</v>
      </c>
      <c r="I46" s="1">
        <v>2</v>
      </c>
      <c r="J46" s="1"/>
      <c r="K46" s="35" t="s">
        <v>57</v>
      </c>
      <c r="L46" s="1">
        <v>1</v>
      </c>
      <c r="M46" s="1"/>
      <c r="N46" s="1">
        <v>1</v>
      </c>
      <c r="O46" s="1">
        <v>2</v>
      </c>
      <c r="P46" s="1">
        <v>3</v>
      </c>
      <c r="Q46" s="147" t="s">
        <v>238</v>
      </c>
      <c r="R46" s="1"/>
      <c r="S46" s="38" t="s">
        <v>73</v>
      </c>
      <c r="T46" s="38"/>
      <c r="V46" s="105">
        <f t="shared" si="1"/>
        <v>967.12</v>
      </c>
      <c r="W46" s="171">
        <v>1</v>
      </c>
      <c r="X46" s="171">
        <v>1</v>
      </c>
    </row>
    <row r="47" spans="1:29" x14ac:dyDescent="0.25">
      <c r="A47" s="161">
        <v>33</v>
      </c>
      <c r="B47" s="45" t="s">
        <v>4</v>
      </c>
      <c r="C47" s="45" t="s">
        <v>5</v>
      </c>
      <c r="D47" s="1">
        <v>8</v>
      </c>
      <c r="E47" s="1">
        <v>2</v>
      </c>
      <c r="F47" s="1">
        <v>4</v>
      </c>
      <c r="G47" s="1">
        <v>16</v>
      </c>
      <c r="H47" s="1">
        <v>3</v>
      </c>
      <c r="I47" s="1">
        <v>1</v>
      </c>
      <c r="J47" s="1"/>
      <c r="K47" s="35" t="s">
        <v>56</v>
      </c>
      <c r="L47" s="1">
        <v>1</v>
      </c>
      <c r="M47" s="1"/>
      <c r="N47" s="1">
        <v>1</v>
      </c>
      <c r="O47" s="1">
        <v>1</v>
      </c>
      <c r="P47" s="1">
        <v>3</v>
      </c>
      <c r="Q47" s="28" t="s">
        <v>64</v>
      </c>
      <c r="R47" s="1"/>
      <c r="S47" s="1"/>
      <c r="T47" s="38"/>
      <c r="V47" s="101">
        <f t="shared" si="1"/>
        <v>100.48</v>
      </c>
      <c r="W47" s="172">
        <v>1</v>
      </c>
    </row>
    <row r="48" spans="1:29" x14ac:dyDescent="0.25">
      <c r="A48" s="161">
        <v>34</v>
      </c>
      <c r="B48" s="45" t="s">
        <v>13</v>
      </c>
      <c r="C48" s="45" t="s">
        <v>14</v>
      </c>
      <c r="D48" s="1">
        <v>8</v>
      </c>
      <c r="E48" s="1">
        <v>2</v>
      </c>
      <c r="F48" s="1">
        <v>4</v>
      </c>
      <c r="G48" s="1">
        <v>16</v>
      </c>
      <c r="H48" s="1">
        <v>3</v>
      </c>
      <c r="I48" s="1">
        <v>1</v>
      </c>
      <c r="J48" s="1"/>
      <c r="K48" s="35" t="s">
        <v>56</v>
      </c>
      <c r="L48" s="1">
        <v>1</v>
      </c>
      <c r="M48" s="1"/>
      <c r="N48" s="1">
        <v>2</v>
      </c>
      <c r="O48" s="1">
        <v>3</v>
      </c>
      <c r="P48" s="1">
        <v>3</v>
      </c>
      <c r="Q48" s="28" t="s">
        <v>66</v>
      </c>
      <c r="R48" s="1"/>
      <c r="S48" s="1" t="s">
        <v>71</v>
      </c>
      <c r="T48" s="37" t="s">
        <v>67</v>
      </c>
      <c r="V48" s="101">
        <f t="shared" si="1"/>
        <v>100.48</v>
      </c>
      <c r="W48" s="172">
        <v>1</v>
      </c>
    </row>
    <row r="49" spans="1:25" x14ac:dyDescent="0.25">
      <c r="A49" s="161">
        <v>35</v>
      </c>
      <c r="B49" s="45" t="s">
        <v>2</v>
      </c>
      <c r="C49" s="45" t="s">
        <v>3</v>
      </c>
      <c r="D49" s="1">
        <v>12</v>
      </c>
      <c r="E49" s="1">
        <v>1</v>
      </c>
      <c r="F49" s="1">
        <v>10</v>
      </c>
      <c r="G49" s="1">
        <v>42</v>
      </c>
      <c r="H49" s="1">
        <v>4</v>
      </c>
      <c r="I49" s="1">
        <v>4</v>
      </c>
      <c r="J49" s="1">
        <v>2</v>
      </c>
      <c r="K49" s="35" t="s">
        <v>56</v>
      </c>
      <c r="L49" s="1">
        <v>3</v>
      </c>
      <c r="M49" s="1">
        <v>1</v>
      </c>
      <c r="N49" s="1">
        <v>2</v>
      </c>
      <c r="O49" s="1">
        <v>3</v>
      </c>
      <c r="P49" s="1">
        <v>4</v>
      </c>
      <c r="Q49" s="28" t="s">
        <v>64</v>
      </c>
      <c r="R49" s="1"/>
      <c r="S49" s="1"/>
      <c r="T49" s="38"/>
      <c r="V49" s="106">
        <f t="shared" si="1"/>
        <v>502.40000000000003</v>
      </c>
      <c r="W49" s="172">
        <v>1</v>
      </c>
    </row>
    <row r="50" spans="1:25" ht="30" x14ac:dyDescent="0.25">
      <c r="A50" s="161">
        <v>36</v>
      </c>
      <c r="B50" s="45" t="s">
        <v>4</v>
      </c>
      <c r="C50" s="45" t="s">
        <v>5</v>
      </c>
      <c r="D50" s="1">
        <v>15</v>
      </c>
      <c r="E50" s="1">
        <v>2</v>
      </c>
      <c r="F50" s="1">
        <v>14</v>
      </c>
      <c r="G50" s="1">
        <v>66</v>
      </c>
      <c r="H50" s="1">
        <v>4</v>
      </c>
      <c r="I50" s="1">
        <v>3</v>
      </c>
      <c r="J50" s="1"/>
      <c r="K50" s="35" t="s">
        <v>57</v>
      </c>
      <c r="L50" s="1">
        <v>2</v>
      </c>
      <c r="M50" s="1"/>
      <c r="N50" s="1">
        <v>2</v>
      </c>
      <c r="O50" s="1">
        <v>2</v>
      </c>
      <c r="P50" s="1">
        <v>3</v>
      </c>
      <c r="Q50" s="147" t="s">
        <v>238</v>
      </c>
      <c r="R50" s="1"/>
      <c r="S50" s="38" t="s">
        <v>73</v>
      </c>
      <c r="T50" s="38"/>
      <c r="V50" s="105">
        <f t="shared" si="1"/>
        <v>879.2</v>
      </c>
      <c r="W50" s="171">
        <v>1</v>
      </c>
      <c r="X50" s="171">
        <v>1</v>
      </c>
    </row>
    <row r="51" spans="1:25" ht="30" x14ac:dyDescent="0.25">
      <c r="A51" s="161">
        <v>37</v>
      </c>
      <c r="B51" s="45" t="s">
        <v>4</v>
      </c>
      <c r="C51" s="45" t="s">
        <v>5</v>
      </c>
      <c r="D51" s="1">
        <v>16</v>
      </c>
      <c r="E51" s="1">
        <v>2</v>
      </c>
      <c r="F51" s="1">
        <v>14</v>
      </c>
      <c r="G51" s="1">
        <v>44</v>
      </c>
      <c r="H51" s="1">
        <v>4</v>
      </c>
      <c r="I51" s="1">
        <v>2</v>
      </c>
      <c r="J51" s="1">
        <v>1</v>
      </c>
      <c r="K51" s="35" t="s">
        <v>57</v>
      </c>
      <c r="L51" s="1">
        <v>1</v>
      </c>
      <c r="M51" s="1"/>
      <c r="N51" s="1">
        <v>1</v>
      </c>
      <c r="O51" s="1">
        <v>2</v>
      </c>
      <c r="P51" s="1">
        <v>3</v>
      </c>
      <c r="Q51" s="37" t="s">
        <v>64</v>
      </c>
      <c r="R51" s="1"/>
      <c r="S51" s="38" t="s">
        <v>73</v>
      </c>
      <c r="T51" s="38"/>
      <c r="V51" s="105">
        <f t="shared" si="1"/>
        <v>923.16</v>
      </c>
      <c r="W51" s="172">
        <v>1</v>
      </c>
    </row>
    <row r="52" spans="1:25" ht="30" x14ac:dyDescent="0.25">
      <c r="A52" s="161">
        <v>38</v>
      </c>
      <c r="B52" s="45" t="s">
        <v>4</v>
      </c>
      <c r="C52" s="45" t="s">
        <v>5</v>
      </c>
      <c r="D52" s="1">
        <v>14</v>
      </c>
      <c r="E52" s="1">
        <v>0.5</v>
      </c>
      <c r="F52" s="1">
        <v>14</v>
      </c>
      <c r="G52" s="1">
        <v>80</v>
      </c>
      <c r="H52" s="1">
        <v>4</v>
      </c>
      <c r="I52" s="1">
        <v>3</v>
      </c>
      <c r="J52" s="1">
        <v>2</v>
      </c>
      <c r="K52" s="35" t="s">
        <v>56</v>
      </c>
      <c r="L52" s="1">
        <v>2</v>
      </c>
      <c r="M52" s="1"/>
      <c r="N52" s="1">
        <v>2</v>
      </c>
      <c r="O52" s="1">
        <v>2</v>
      </c>
      <c r="P52" s="1">
        <v>3</v>
      </c>
      <c r="Q52" s="147" t="s">
        <v>238</v>
      </c>
      <c r="R52" s="1"/>
      <c r="S52" s="38" t="s">
        <v>73</v>
      </c>
      <c r="T52" s="38"/>
      <c r="V52" s="105">
        <f t="shared" si="1"/>
        <v>901.18000000000006</v>
      </c>
      <c r="W52" s="171">
        <v>1</v>
      </c>
      <c r="X52" s="171">
        <v>1</v>
      </c>
    </row>
    <row r="53" spans="1:25" ht="30" x14ac:dyDescent="0.25">
      <c r="A53" s="161">
        <v>39</v>
      </c>
      <c r="B53" s="45" t="s">
        <v>2</v>
      </c>
      <c r="C53" s="45" t="s">
        <v>3</v>
      </c>
      <c r="D53" s="1">
        <v>15</v>
      </c>
      <c r="E53" s="1">
        <v>2</v>
      </c>
      <c r="F53" s="1">
        <v>12</v>
      </c>
      <c r="G53" s="1">
        <v>38</v>
      </c>
      <c r="H53" s="1">
        <v>4</v>
      </c>
      <c r="I53" s="1">
        <v>4</v>
      </c>
      <c r="J53" s="1">
        <v>1</v>
      </c>
      <c r="K53" s="35" t="s">
        <v>55</v>
      </c>
      <c r="L53" s="1">
        <v>3</v>
      </c>
      <c r="M53" s="1">
        <v>1</v>
      </c>
      <c r="N53" s="1">
        <v>2</v>
      </c>
      <c r="O53" s="1">
        <v>3</v>
      </c>
      <c r="P53" s="1">
        <v>4</v>
      </c>
      <c r="Q53" s="28" t="s">
        <v>64</v>
      </c>
      <c r="R53" s="1"/>
      <c r="S53" s="38" t="s">
        <v>73</v>
      </c>
      <c r="T53" s="37" t="s">
        <v>67</v>
      </c>
      <c r="V53" s="105">
        <f t="shared" si="1"/>
        <v>715.92</v>
      </c>
      <c r="W53" s="172">
        <v>1</v>
      </c>
    </row>
    <row r="54" spans="1:25" ht="30" x14ac:dyDescent="0.25">
      <c r="A54" s="161">
        <v>40</v>
      </c>
      <c r="B54" s="45" t="s">
        <v>4</v>
      </c>
      <c r="C54" s="45" t="s">
        <v>5</v>
      </c>
      <c r="D54" s="1">
        <v>16</v>
      </c>
      <c r="E54" s="1">
        <v>0.5</v>
      </c>
      <c r="F54" s="1">
        <v>16</v>
      </c>
      <c r="G54" s="1">
        <v>66</v>
      </c>
      <c r="H54" s="1">
        <v>4</v>
      </c>
      <c r="I54" s="1">
        <v>2</v>
      </c>
      <c r="J54" s="1">
        <v>1</v>
      </c>
      <c r="K54" s="35" t="s">
        <v>56</v>
      </c>
      <c r="L54" s="1">
        <v>2</v>
      </c>
      <c r="M54" s="1" t="s">
        <v>9</v>
      </c>
      <c r="N54" s="1">
        <v>1</v>
      </c>
      <c r="O54" s="1">
        <v>2</v>
      </c>
      <c r="P54" s="1">
        <v>3</v>
      </c>
      <c r="Q54" s="147" t="s">
        <v>238</v>
      </c>
      <c r="R54" s="1"/>
      <c r="S54" s="38" t="s">
        <v>73</v>
      </c>
      <c r="T54" s="37" t="s">
        <v>69</v>
      </c>
      <c r="V54" s="105">
        <f t="shared" si="1"/>
        <v>1180.6400000000001</v>
      </c>
      <c r="W54" s="171">
        <v>1</v>
      </c>
      <c r="X54" s="171">
        <v>1</v>
      </c>
    </row>
    <row r="55" spans="1:25" ht="30" x14ac:dyDescent="0.25">
      <c r="A55" s="161">
        <v>41</v>
      </c>
      <c r="B55" s="45" t="s">
        <v>4</v>
      </c>
      <c r="C55" s="45" t="s">
        <v>5</v>
      </c>
      <c r="D55" s="1">
        <v>16</v>
      </c>
      <c r="E55" s="1">
        <v>1</v>
      </c>
      <c r="F55" s="1">
        <v>14</v>
      </c>
      <c r="G55" s="28" t="s">
        <v>68</v>
      </c>
      <c r="H55" s="1">
        <v>4</v>
      </c>
      <c r="I55" s="1">
        <v>2</v>
      </c>
      <c r="J55" s="1">
        <v>1</v>
      </c>
      <c r="K55" s="35" t="s">
        <v>56</v>
      </c>
      <c r="L55" s="1">
        <v>2</v>
      </c>
      <c r="M55" s="1" t="s">
        <v>9</v>
      </c>
      <c r="N55" s="1">
        <v>1</v>
      </c>
      <c r="O55" s="1">
        <v>2</v>
      </c>
      <c r="P55" s="1">
        <v>3</v>
      </c>
      <c r="Q55" s="147" t="s">
        <v>238</v>
      </c>
      <c r="R55" s="1"/>
      <c r="S55" s="38" t="s">
        <v>73</v>
      </c>
      <c r="T55" s="37" t="s">
        <v>67</v>
      </c>
      <c r="V55" s="105">
        <f t="shared" si="1"/>
        <v>967.12</v>
      </c>
      <c r="W55" s="171">
        <v>1</v>
      </c>
      <c r="X55" s="171">
        <v>1</v>
      </c>
    </row>
    <row r="56" spans="1:25" x14ac:dyDescent="0.25">
      <c r="A56" s="175">
        <v>42</v>
      </c>
      <c r="B56" s="45" t="s">
        <v>4</v>
      </c>
      <c r="C56" s="45" t="s">
        <v>5</v>
      </c>
      <c r="D56" s="1">
        <v>16</v>
      </c>
      <c r="E56" s="1">
        <v>2</v>
      </c>
      <c r="F56" s="1">
        <v>16</v>
      </c>
      <c r="G56" s="1">
        <v>74</v>
      </c>
      <c r="H56" s="1">
        <v>4</v>
      </c>
      <c r="I56" s="1">
        <v>2</v>
      </c>
      <c r="J56" s="1">
        <v>1</v>
      </c>
      <c r="K56" s="35" t="s">
        <v>56</v>
      </c>
      <c r="L56" s="1">
        <v>2</v>
      </c>
      <c r="M56" s="1" t="s">
        <v>9</v>
      </c>
      <c r="N56" s="1">
        <v>1</v>
      </c>
      <c r="O56" s="1">
        <v>2</v>
      </c>
      <c r="P56" s="1">
        <v>3</v>
      </c>
      <c r="Q56" s="132" t="s">
        <v>184</v>
      </c>
      <c r="R56" s="1"/>
      <c r="S56" s="1"/>
      <c r="T56" s="147"/>
      <c r="V56" s="294"/>
      <c r="W56" s="295"/>
      <c r="X56" s="295"/>
      <c r="Y56" s="296"/>
    </row>
    <row r="57" spans="1:25" x14ac:dyDescent="0.25">
      <c r="A57" s="161">
        <v>43</v>
      </c>
      <c r="B57" s="45" t="s">
        <v>215</v>
      </c>
      <c r="C57" s="45" t="s">
        <v>180</v>
      </c>
      <c r="D57" s="1">
        <v>18</v>
      </c>
      <c r="E57" s="1">
        <v>2</v>
      </c>
      <c r="F57" s="1">
        <v>5</v>
      </c>
      <c r="G57" s="1">
        <v>20</v>
      </c>
      <c r="H57" s="1">
        <v>4</v>
      </c>
      <c r="I57" s="1">
        <v>2</v>
      </c>
      <c r="J57" s="1">
        <v>4</v>
      </c>
      <c r="K57" s="134" t="s">
        <v>56</v>
      </c>
      <c r="L57" s="1"/>
      <c r="M57" s="1"/>
      <c r="N57" s="1">
        <v>2</v>
      </c>
      <c r="O57" s="1">
        <v>3</v>
      </c>
      <c r="P57" s="1">
        <v>4</v>
      </c>
      <c r="Q57" s="167" t="s">
        <v>239</v>
      </c>
      <c r="R57" s="1"/>
      <c r="S57" s="1"/>
      <c r="T57" s="38"/>
      <c r="U57" s="1"/>
      <c r="V57" s="133">
        <f t="shared" ref="V57" si="2">(2*3.14*((F57)/2)*((F57/2)+(D57-E57)))</f>
        <v>290.45000000000005</v>
      </c>
      <c r="W57" s="171">
        <v>1</v>
      </c>
      <c r="X57" s="171">
        <v>1</v>
      </c>
    </row>
    <row r="58" spans="1:25" x14ac:dyDescent="0.25">
      <c r="A58" s="161">
        <v>44</v>
      </c>
      <c r="B58" s="45" t="s">
        <v>215</v>
      </c>
      <c r="C58" s="45" t="s">
        <v>180</v>
      </c>
      <c r="D58" s="1">
        <v>18</v>
      </c>
      <c r="E58" s="1">
        <v>2</v>
      </c>
      <c r="F58" s="1">
        <v>5</v>
      </c>
      <c r="G58" s="1">
        <v>20</v>
      </c>
      <c r="H58" s="1">
        <v>4</v>
      </c>
      <c r="I58" s="1">
        <v>2</v>
      </c>
      <c r="J58" s="1">
        <v>4</v>
      </c>
      <c r="K58" s="134" t="s">
        <v>56</v>
      </c>
      <c r="L58" s="1"/>
      <c r="M58" s="1"/>
      <c r="N58" s="1">
        <v>2</v>
      </c>
      <c r="O58" s="1">
        <v>3</v>
      </c>
      <c r="P58" s="1">
        <v>4</v>
      </c>
      <c r="Q58" s="167" t="s">
        <v>239</v>
      </c>
      <c r="R58" s="1"/>
      <c r="S58" s="1"/>
      <c r="T58" s="38"/>
      <c r="U58" s="1"/>
      <c r="V58" s="133">
        <f t="shared" ref="V58:V59" si="3">(2*3.14*((F58)/2)*((F58/2)+(D58-E58)))</f>
        <v>290.45000000000005</v>
      </c>
      <c r="W58" s="171">
        <v>1</v>
      </c>
      <c r="X58" s="171">
        <v>1</v>
      </c>
    </row>
    <row r="59" spans="1:25" x14ac:dyDescent="0.25">
      <c r="A59" s="161">
        <v>45</v>
      </c>
      <c r="B59" s="45" t="s">
        <v>215</v>
      </c>
      <c r="C59" s="45" t="s">
        <v>180</v>
      </c>
      <c r="D59" s="1">
        <v>18</v>
      </c>
      <c r="E59" s="1">
        <v>2</v>
      </c>
      <c r="F59" s="1">
        <v>4</v>
      </c>
      <c r="G59" s="1">
        <v>60</v>
      </c>
      <c r="H59" s="1">
        <v>4</v>
      </c>
      <c r="I59" s="1">
        <v>1</v>
      </c>
      <c r="J59" s="1">
        <v>1</v>
      </c>
      <c r="K59" s="134" t="s">
        <v>57</v>
      </c>
      <c r="L59" s="1"/>
      <c r="M59" s="1"/>
      <c r="N59" s="1">
        <v>2</v>
      </c>
      <c r="O59" s="1">
        <v>2</v>
      </c>
      <c r="P59" s="1">
        <v>3</v>
      </c>
      <c r="Q59" s="167" t="s">
        <v>239</v>
      </c>
      <c r="R59" s="1"/>
      <c r="S59" s="1"/>
      <c r="T59" s="38"/>
      <c r="U59" s="1"/>
      <c r="V59" s="136">
        <f t="shared" si="3"/>
        <v>226.08</v>
      </c>
      <c r="W59" s="171">
        <v>1</v>
      </c>
      <c r="X59" s="171">
        <v>1</v>
      </c>
    </row>
    <row r="60" spans="1:25" x14ac:dyDescent="0.25">
      <c r="A60" s="179">
        <v>46</v>
      </c>
      <c r="B60" s="45" t="s">
        <v>7</v>
      </c>
      <c r="C60" s="45" t="s">
        <v>180</v>
      </c>
      <c r="D60" s="1">
        <v>13</v>
      </c>
      <c r="E60" s="1">
        <v>2</v>
      </c>
      <c r="F60" s="1">
        <v>4</v>
      </c>
      <c r="G60" s="1">
        <v>30</v>
      </c>
      <c r="H60" s="1">
        <v>4</v>
      </c>
      <c r="I60" s="1">
        <v>4</v>
      </c>
      <c r="J60" s="1">
        <v>1</v>
      </c>
      <c r="K60" s="134" t="s">
        <v>55</v>
      </c>
      <c r="L60" s="1"/>
      <c r="M60" s="1"/>
      <c r="N60" s="1">
        <v>3</v>
      </c>
      <c r="O60" s="1">
        <v>4</v>
      </c>
      <c r="P60" s="1">
        <v>5</v>
      </c>
      <c r="Q60" s="135" t="s">
        <v>61</v>
      </c>
      <c r="R60" s="1"/>
      <c r="S60" s="1"/>
      <c r="T60" s="147" t="s">
        <v>211</v>
      </c>
      <c r="U60" s="1"/>
      <c r="V60" s="118">
        <f t="shared" ref="V60:V62" si="4">(2*3.14*((F60)/2)*((F60/2)+(D60-E60)))</f>
        <v>163.28</v>
      </c>
      <c r="W60" s="166">
        <v>1</v>
      </c>
    </row>
    <row r="61" spans="1:25" x14ac:dyDescent="0.25">
      <c r="A61" s="179">
        <v>47</v>
      </c>
      <c r="B61" s="45" t="s">
        <v>7</v>
      </c>
      <c r="C61" s="45" t="s">
        <v>180</v>
      </c>
      <c r="D61" s="1">
        <v>13</v>
      </c>
      <c r="E61" s="1">
        <v>2</v>
      </c>
      <c r="F61" s="1">
        <v>4</v>
      </c>
      <c r="G61" s="1">
        <v>30</v>
      </c>
      <c r="H61" s="1">
        <v>4</v>
      </c>
      <c r="I61" s="1">
        <v>4</v>
      </c>
      <c r="J61" s="1">
        <v>1</v>
      </c>
      <c r="K61" s="134" t="s">
        <v>55</v>
      </c>
      <c r="L61" s="1"/>
      <c r="M61" s="1"/>
      <c r="N61" s="1">
        <v>3</v>
      </c>
      <c r="O61" s="1">
        <v>4</v>
      </c>
      <c r="P61" s="1">
        <v>5</v>
      </c>
      <c r="Q61" s="135" t="s">
        <v>61</v>
      </c>
      <c r="R61" s="1"/>
      <c r="S61" s="1"/>
      <c r="T61" s="147" t="s">
        <v>211</v>
      </c>
      <c r="U61" s="1"/>
      <c r="V61" s="118">
        <f t="shared" si="4"/>
        <v>163.28</v>
      </c>
      <c r="W61" s="166">
        <v>1</v>
      </c>
    </row>
    <row r="62" spans="1:25" x14ac:dyDescent="0.25">
      <c r="A62" s="161">
        <v>48</v>
      </c>
      <c r="B62" s="45" t="s">
        <v>4</v>
      </c>
      <c r="C62" s="45" t="s">
        <v>5</v>
      </c>
      <c r="D62" s="1">
        <v>11</v>
      </c>
      <c r="E62" s="1">
        <v>1.5</v>
      </c>
      <c r="F62" s="1">
        <v>6</v>
      </c>
      <c r="G62" s="1">
        <v>25</v>
      </c>
      <c r="H62" s="1">
        <v>4</v>
      </c>
      <c r="I62" s="1">
        <v>1</v>
      </c>
      <c r="J62" s="1">
        <v>4</v>
      </c>
      <c r="K62" s="134" t="s">
        <v>57</v>
      </c>
      <c r="L62" s="1"/>
      <c r="M62" s="1"/>
      <c r="N62" s="1">
        <v>2</v>
      </c>
      <c r="O62" s="1">
        <v>2</v>
      </c>
      <c r="P62" s="1">
        <v>3</v>
      </c>
      <c r="Q62" s="167" t="s">
        <v>239</v>
      </c>
      <c r="R62" s="1"/>
      <c r="S62" s="1"/>
      <c r="T62" s="38"/>
      <c r="U62" s="1"/>
      <c r="V62" s="155">
        <f t="shared" si="4"/>
        <v>235.5</v>
      </c>
      <c r="W62" s="171">
        <v>1</v>
      </c>
      <c r="X62" s="171">
        <v>1</v>
      </c>
    </row>
    <row r="63" spans="1:25" x14ac:dyDescent="0.25">
      <c r="A63" s="175">
        <v>49</v>
      </c>
      <c r="B63" s="45" t="s">
        <v>4</v>
      </c>
      <c r="C63" s="45" t="s">
        <v>5</v>
      </c>
      <c r="D63" s="1">
        <v>15</v>
      </c>
      <c r="E63" s="1">
        <v>1.5</v>
      </c>
      <c r="F63" s="1">
        <v>8</v>
      </c>
      <c r="G63" s="1">
        <v>25</v>
      </c>
      <c r="H63" s="1">
        <v>3</v>
      </c>
      <c r="I63" s="1">
        <v>1</v>
      </c>
      <c r="J63" s="1">
        <v>10</v>
      </c>
      <c r="K63" s="134" t="s">
        <v>57</v>
      </c>
      <c r="L63" s="1"/>
      <c r="M63" s="1"/>
      <c r="N63" s="1">
        <v>1</v>
      </c>
      <c r="O63" s="1">
        <v>1</v>
      </c>
      <c r="P63" s="1">
        <v>3</v>
      </c>
      <c r="Q63" s="132" t="s">
        <v>184</v>
      </c>
      <c r="R63" s="1"/>
      <c r="S63" s="1"/>
      <c r="T63" s="38"/>
      <c r="U63" s="1"/>
      <c r="V63" s="1"/>
      <c r="W63" s="1"/>
    </row>
    <row r="64" spans="1:25" x14ac:dyDescent="0.25">
      <c r="A64" s="175">
        <v>50</v>
      </c>
      <c r="B64" s="45" t="s">
        <v>2</v>
      </c>
      <c r="C64" s="45" t="s">
        <v>3</v>
      </c>
      <c r="D64" s="1">
        <v>9</v>
      </c>
      <c r="E64" s="1">
        <v>2</v>
      </c>
      <c r="F64" s="1">
        <v>3</v>
      </c>
      <c r="G64" s="1">
        <v>12</v>
      </c>
      <c r="H64" s="1">
        <v>3</v>
      </c>
      <c r="I64" s="1">
        <v>1</v>
      </c>
      <c r="J64" s="1">
        <v>1</v>
      </c>
      <c r="K64" s="134" t="s">
        <v>57</v>
      </c>
      <c r="L64" s="1"/>
      <c r="M64" s="1"/>
      <c r="N64" s="1">
        <v>1</v>
      </c>
      <c r="O64" s="1">
        <v>1</v>
      </c>
      <c r="P64" s="1">
        <v>3</v>
      </c>
      <c r="Q64" s="132" t="s">
        <v>184</v>
      </c>
      <c r="R64" s="1"/>
      <c r="S64" s="1"/>
      <c r="T64" s="38"/>
      <c r="U64" s="1"/>
      <c r="V64" s="1"/>
      <c r="W64" s="1"/>
    </row>
    <row r="65" spans="1:24" x14ac:dyDescent="0.25">
      <c r="A65" s="161">
        <v>51</v>
      </c>
      <c r="B65" s="45" t="s">
        <v>8</v>
      </c>
      <c r="C65" s="45" t="s">
        <v>179</v>
      </c>
      <c r="D65" s="1">
        <v>11</v>
      </c>
      <c r="E65" s="1">
        <v>1.5</v>
      </c>
      <c r="F65" s="1">
        <v>4</v>
      </c>
      <c r="G65" s="1">
        <v>65</v>
      </c>
      <c r="H65" s="1">
        <v>4</v>
      </c>
      <c r="I65" s="1">
        <v>2</v>
      </c>
      <c r="J65" s="1">
        <v>1</v>
      </c>
      <c r="K65" s="134" t="s">
        <v>56</v>
      </c>
      <c r="L65" s="1"/>
      <c r="M65" s="1"/>
      <c r="N65" s="1">
        <v>1</v>
      </c>
      <c r="O65" s="1">
        <v>2</v>
      </c>
      <c r="P65" s="1">
        <v>3</v>
      </c>
      <c r="Q65" s="167" t="s">
        <v>239</v>
      </c>
      <c r="R65" s="1"/>
      <c r="S65" s="1"/>
      <c r="T65" s="38"/>
      <c r="U65" s="1"/>
      <c r="V65" s="118">
        <f t="shared" ref="V65" si="5">(2*3.14*((F65)/2)*((F65/2)+(D65-E65)))</f>
        <v>144.44</v>
      </c>
      <c r="W65" s="171">
        <v>1</v>
      </c>
      <c r="X65" s="171">
        <v>1</v>
      </c>
    </row>
    <row r="66" spans="1:24" x14ac:dyDescent="0.25">
      <c r="A66" s="179">
        <v>52</v>
      </c>
      <c r="B66" s="45" t="s">
        <v>8</v>
      </c>
      <c r="C66" s="45" t="s">
        <v>179</v>
      </c>
      <c r="D66" s="1">
        <v>11</v>
      </c>
      <c r="E66" s="1">
        <v>1.5</v>
      </c>
      <c r="F66" s="1">
        <v>4</v>
      </c>
      <c r="G66" s="1">
        <v>55</v>
      </c>
      <c r="H66" s="1">
        <v>4</v>
      </c>
      <c r="I66" s="1">
        <v>3</v>
      </c>
      <c r="J66" s="1">
        <v>1</v>
      </c>
      <c r="K66" s="134" t="s">
        <v>55</v>
      </c>
      <c r="L66" s="1"/>
      <c r="M66" s="1"/>
      <c r="N66" s="1">
        <v>3</v>
      </c>
      <c r="O66" s="1">
        <v>4</v>
      </c>
      <c r="P66" s="1">
        <v>5</v>
      </c>
      <c r="Q66" s="135" t="s">
        <v>61</v>
      </c>
      <c r="R66" s="1"/>
      <c r="S66" s="1"/>
      <c r="T66" s="147" t="s">
        <v>211</v>
      </c>
      <c r="U66" s="1"/>
      <c r="V66" s="118">
        <f t="shared" ref="V66:V71" si="6">(2*3.14*((F66)/2)*((F66/2)+(D66-E66)))</f>
        <v>144.44</v>
      </c>
      <c r="W66" s="166">
        <v>1</v>
      </c>
    </row>
    <row r="67" spans="1:24" x14ac:dyDescent="0.25">
      <c r="A67" s="179">
        <v>53</v>
      </c>
      <c r="B67" s="45" t="s">
        <v>181</v>
      </c>
      <c r="C67" s="45" t="s">
        <v>6</v>
      </c>
      <c r="D67" s="1">
        <v>14</v>
      </c>
      <c r="E67" s="1">
        <v>1.5</v>
      </c>
      <c r="F67" s="1">
        <v>5</v>
      </c>
      <c r="G67" s="1">
        <v>30</v>
      </c>
      <c r="H67" s="1">
        <v>4</v>
      </c>
      <c r="I67" s="1">
        <v>3</v>
      </c>
      <c r="J67" s="1">
        <v>1</v>
      </c>
      <c r="K67" s="134" t="s">
        <v>55</v>
      </c>
      <c r="L67" s="1"/>
      <c r="M67" s="1"/>
      <c r="N67" s="1">
        <v>2</v>
      </c>
      <c r="O67" s="1">
        <v>2</v>
      </c>
      <c r="P67" s="1">
        <v>5</v>
      </c>
      <c r="Q67" s="135" t="s">
        <v>61</v>
      </c>
      <c r="R67" s="1"/>
      <c r="S67" s="1"/>
      <c r="T67" s="147" t="s">
        <v>211</v>
      </c>
      <c r="U67" s="1"/>
      <c r="V67" s="133">
        <f t="shared" si="6"/>
        <v>235.50000000000003</v>
      </c>
      <c r="W67" s="166">
        <v>1</v>
      </c>
    </row>
    <row r="68" spans="1:24" x14ac:dyDescent="0.25">
      <c r="A68" s="135" t="s">
        <v>203</v>
      </c>
      <c r="B68" s="45" t="s">
        <v>181</v>
      </c>
      <c r="C68" s="45" t="s">
        <v>6</v>
      </c>
      <c r="D68" s="1">
        <v>10</v>
      </c>
      <c r="E68" s="1">
        <v>1.5</v>
      </c>
      <c r="F68" s="1">
        <v>4</v>
      </c>
      <c r="G68" s="1">
        <v>20</v>
      </c>
      <c r="H68" s="1">
        <v>4</v>
      </c>
      <c r="I68" s="1">
        <v>3</v>
      </c>
      <c r="J68" s="1">
        <v>1</v>
      </c>
      <c r="K68" s="134" t="s">
        <v>55</v>
      </c>
      <c r="L68" s="1"/>
      <c r="M68" s="1"/>
      <c r="N68" s="1">
        <v>2</v>
      </c>
      <c r="O68" s="1">
        <v>2</v>
      </c>
      <c r="P68" s="1">
        <v>5</v>
      </c>
      <c r="Q68" s="135" t="s">
        <v>61</v>
      </c>
      <c r="R68" s="1"/>
      <c r="S68" s="1"/>
      <c r="T68" s="147" t="s">
        <v>211</v>
      </c>
      <c r="U68" s="1"/>
      <c r="V68" s="118">
        <f t="shared" si="6"/>
        <v>131.88</v>
      </c>
      <c r="W68" s="166">
        <v>1</v>
      </c>
    </row>
    <row r="69" spans="1:24" x14ac:dyDescent="0.25">
      <c r="A69" s="179">
        <v>54</v>
      </c>
      <c r="B69" s="45" t="s">
        <v>181</v>
      </c>
      <c r="C69" s="45" t="s">
        <v>6</v>
      </c>
      <c r="D69" s="1">
        <v>14</v>
      </c>
      <c r="E69" s="1">
        <v>1.5</v>
      </c>
      <c r="F69" s="1">
        <v>5</v>
      </c>
      <c r="G69" s="1">
        <v>30</v>
      </c>
      <c r="H69" s="1">
        <v>4</v>
      </c>
      <c r="I69" s="1">
        <v>3</v>
      </c>
      <c r="J69" s="1">
        <v>1</v>
      </c>
      <c r="K69" s="134" t="s">
        <v>55</v>
      </c>
      <c r="L69" s="1"/>
      <c r="M69" s="1"/>
      <c r="N69" s="1">
        <v>2</v>
      </c>
      <c r="O69" s="1">
        <v>2</v>
      </c>
      <c r="P69" s="1">
        <v>5</v>
      </c>
      <c r="Q69" s="135" t="s">
        <v>61</v>
      </c>
      <c r="R69" s="1"/>
      <c r="S69" s="1"/>
      <c r="T69" s="147" t="s">
        <v>211</v>
      </c>
      <c r="U69" s="1"/>
      <c r="V69" s="133">
        <f t="shared" si="6"/>
        <v>235.50000000000003</v>
      </c>
      <c r="W69" s="166">
        <v>1</v>
      </c>
    </row>
    <row r="70" spans="1:24" x14ac:dyDescent="0.25">
      <c r="A70" s="175">
        <v>55</v>
      </c>
      <c r="B70" s="45" t="s">
        <v>13</v>
      </c>
      <c r="C70" s="45" t="s">
        <v>14</v>
      </c>
      <c r="D70" s="1">
        <v>6</v>
      </c>
      <c r="E70" s="1">
        <v>1.5</v>
      </c>
      <c r="F70" s="1">
        <v>2</v>
      </c>
      <c r="G70" s="1">
        <v>10</v>
      </c>
      <c r="H70" s="1">
        <v>2</v>
      </c>
      <c r="I70" s="1">
        <v>1</v>
      </c>
      <c r="J70" s="1">
        <v>1</v>
      </c>
      <c r="K70" s="134" t="s">
        <v>57</v>
      </c>
      <c r="L70" s="1"/>
      <c r="M70" s="1"/>
      <c r="N70" s="1">
        <v>1</v>
      </c>
      <c r="O70" s="1">
        <v>1</v>
      </c>
      <c r="P70" s="1">
        <v>3</v>
      </c>
      <c r="Q70" s="132" t="s">
        <v>184</v>
      </c>
      <c r="R70" s="1"/>
      <c r="S70" s="1"/>
      <c r="T70" s="38"/>
      <c r="U70" s="1"/>
      <c r="V70" s="28"/>
      <c r="W70" s="1"/>
    </row>
    <row r="71" spans="1:24" x14ac:dyDescent="0.25">
      <c r="A71" s="161">
        <v>56</v>
      </c>
      <c r="B71" s="45" t="s">
        <v>192</v>
      </c>
      <c r="C71" s="45" t="s">
        <v>193</v>
      </c>
      <c r="D71" s="1">
        <v>10</v>
      </c>
      <c r="E71" s="1">
        <v>1</v>
      </c>
      <c r="F71" s="1">
        <v>5</v>
      </c>
      <c r="G71" s="1"/>
      <c r="H71" s="1">
        <v>3</v>
      </c>
      <c r="I71" s="1">
        <v>2</v>
      </c>
      <c r="J71" s="1">
        <v>2</v>
      </c>
      <c r="K71" s="134" t="s">
        <v>56</v>
      </c>
      <c r="L71" s="1"/>
      <c r="M71" s="1"/>
      <c r="N71" s="1">
        <v>3</v>
      </c>
      <c r="O71" s="1">
        <v>2</v>
      </c>
      <c r="P71" s="1">
        <v>4</v>
      </c>
      <c r="Q71" s="167" t="s">
        <v>64</v>
      </c>
      <c r="R71" s="1"/>
      <c r="S71" s="1"/>
      <c r="T71" s="38"/>
      <c r="U71" s="1"/>
      <c r="V71" s="118">
        <f t="shared" si="6"/>
        <v>180.55</v>
      </c>
      <c r="W71" s="171">
        <v>1</v>
      </c>
      <c r="X71" s="1"/>
    </row>
    <row r="72" spans="1:24" x14ac:dyDescent="0.25">
      <c r="A72" s="161">
        <v>57</v>
      </c>
      <c r="B72" s="45" t="s">
        <v>192</v>
      </c>
      <c r="C72" s="45" t="s">
        <v>193</v>
      </c>
      <c r="D72" s="1">
        <v>10</v>
      </c>
      <c r="E72" s="1">
        <v>1</v>
      </c>
      <c r="F72" s="1">
        <v>5</v>
      </c>
      <c r="G72" s="1"/>
      <c r="H72" s="1">
        <v>3</v>
      </c>
      <c r="I72" s="1">
        <v>2</v>
      </c>
      <c r="J72" s="1">
        <v>2</v>
      </c>
      <c r="K72" s="134" t="s">
        <v>56</v>
      </c>
      <c r="L72" s="1"/>
      <c r="M72" s="1"/>
      <c r="N72" s="1">
        <v>3</v>
      </c>
      <c r="O72" s="1">
        <v>2</v>
      </c>
      <c r="P72" s="1">
        <v>4</v>
      </c>
      <c r="Q72" s="167" t="s">
        <v>64</v>
      </c>
      <c r="R72" s="1"/>
      <c r="S72" s="1"/>
      <c r="T72" s="38"/>
      <c r="U72" s="1"/>
      <c r="V72" s="118">
        <f t="shared" ref="V72:V76" si="7">(2*3.14*((F72)/2)*((F72/2)+(D72-E72)))</f>
        <v>180.55</v>
      </c>
      <c r="W72" s="171">
        <v>1</v>
      </c>
      <c r="X72" s="1"/>
    </row>
    <row r="73" spans="1:24" x14ac:dyDescent="0.25">
      <c r="A73" s="161">
        <v>58</v>
      </c>
      <c r="B73" s="45" t="s">
        <v>8</v>
      </c>
      <c r="C73" s="45" t="s">
        <v>179</v>
      </c>
      <c r="D73" s="1">
        <v>8</v>
      </c>
      <c r="E73" s="1">
        <v>2</v>
      </c>
      <c r="F73" s="1">
        <v>3</v>
      </c>
      <c r="G73" s="1">
        <v>30</v>
      </c>
      <c r="H73" s="1">
        <v>5</v>
      </c>
      <c r="I73" s="1">
        <v>5</v>
      </c>
      <c r="J73" s="1">
        <v>1</v>
      </c>
      <c r="K73" s="134" t="s">
        <v>55</v>
      </c>
      <c r="L73" s="1"/>
      <c r="M73" s="1"/>
      <c r="N73" s="1">
        <v>5</v>
      </c>
      <c r="O73" s="1">
        <v>5</v>
      </c>
      <c r="P73" s="1">
        <v>5</v>
      </c>
      <c r="Q73" s="132" t="s">
        <v>176</v>
      </c>
      <c r="R73" s="1"/>
      <c r="S73" s="1"/>
      <c r="T73" s="147" t="s">
        <v>211</v>
      </c>
      <c r="U73" s="1"/>
      <c r="V73" s="156">
        <f t="shared" si="7"/>
        <v>70.650000000000006</v>
      </c>
      <c r="W73" s="171">
        <v>1</v>
      </c>
    </row>
    <row r="74" spans="1:24" x14ac:dyDescent="0.25">
      <c r="A74" s="161">
        <v>59</v>
      </c>
      <c r="B74" s="45" t="s">
        <v>8</v>
      </c>
      <c r="C74" s="45" t="s">
        <v>179</v>
      </c>
      <c r="D74" s="1">
        <v>8</v>
      </c>
      <c r="E74" s="1">
        <v>2</v>
      </c>
      <c r="F74" s="1">
        <v>3</v>
      </c>
      <c r="G74" s="1">
        <v>30</v>
      </c>
      <c r="H74" s="1">
        <v>5</v>
      </c>
      <c r="I74" s="1">
        <v>5</v>
      </c>
      <c r="J74" s="1">
        <v>1</v>
      </c>
      <c r="K74" s="134" t="s">
        <v>55</v>
      </c>
      <c r="L74" s="1"/>
      <c r="M74" s="1"/>
      <c r="N74" s="1">
        <v>5</v>
      </c>
      <c r="O74" s="1">
        <v>5</v>
      </c>
      <c r="P74" s="1">
        <v>5</v>
      </c>
      <c r="Q74" s="132" t="s">
        <v>176</v>
      </c>
      <c r="R74" s="1"/>
      <c r="S74" s="1"/>
      <c r="T74" s="147" t="s">
        <v>211</v>
      </c>
      <c r="U74" s="1"/>
      <c r="V74" s="156">
        <f t="shared" si="7"/>
        <v>70.650000000000006</v>
      </c>
      <c r="W74" s="171">
        <v>1</v>
      </c>
    </row>
    <row r="75" spans="1:24" x14ac:dyDescent="0.25">
      <c r="A75" s="179">
        <v>60</v>
      </c>
      <c r="B75" s="45" t="s">
        <v>181</v>
      </c>
      <c r="C75" s="45" t="s">
        <v>6</v>
      </c>
      <c r="D75" s="1">
        <v>10</v>
      </c>
      <c r="E75" s="1">
        <v>1.5</v>
      </c>
      <c r="F75" s="1">
        <v>4</v>
      </c>
      <c r="G75" s="1">
        <v>20</v>
      </c>
      <c r="H75" s="1">
        <v>4</v>
      </c>
      <c r="I75" s="1">
        <v>3</v>
      </c>
      <c r="J75" s="1">
        <v>1</v>
      </c>
      <c r="K75" s="134" t="s">
        <v>55</v>
      </c>
      <c r="L75" s="1"/>
      <c r="M75" s="1"/>
      <c r="N75" s="1">
        <v>2</v>
      </c>
      <c r="O75" s="1">
        <v>2</v>
      </c>
      <c r="P75" s="1">
        <v>5</v>
      </c>
      <c r="Q75" s="135" t="s">
        <v>61</v>
      </c>
      <c r="R75" s="1"/>
      <c r="S75" s="1"/>
      <c r="T75" s="147" t="s">
        <v>211</v>
      </c>
      <c r="U75" s="1"/>
      <c r="V75" s="118">
        <f t="shared" si="7"/>
        <v>131.88</v>
      </c>
      <c r="W75" s="166">
        <v>1</v>
      </c>
    </row>
    <row r="76" spans="1:24" x14ac:dyDescent="0.25">
      <c r="A76" s="161">
        <v>61</v>
      </c>
      <c r="B76" s="45" t="s">
        <v>192</v>
      </c>
      <c r="C76" s="45" t="s">
        <v>214</v>
      </c>
      <c r="D76" s="1">
        <v>5</v>
      </c>
      <c r="E76" s="1">
        <v>1.5</v>
      </c>
      <c r="F76" s="1">
        <v>3</v>
      </c>
      <c r="G76" s="1">
        <v>10</v>
      </c>
      <c r="H76" s="1">
        <v>1</v>
      </c>
      <c r="I76" s="1">
        <v>1</v>
      </c>
      <c r="J76" s="1">
        <v>1</v>
      </c>
      <c r="K76" s="134" t="s">
        <v>57</v>
      </c>
      <c r="L76" s="1"/>
      <c r="M76" s="1"/>
      <c r="N76" s="1">
        <v>1</v>
      </c>
      <c r="O76" s="1">
        <v>1</v>
      </c>
      <c r="P76" s="1">
        <v>3</v>
      </c>
      <c r="Q76" s="132" t="s">
        <v>63</v>
      </c>
      <c r="R76" s="1"/>
      <c r="S76" s="1"/>
      <c r="T76" s="38"/>
      <c r="U76" s="1"/>
      <c r="V76" s="163">
        <f t="shared" si="7"/>
        <v>47.1</v>
      </c>
      <c r="W76" s="171">
        <v>1</v>
      </c>
    </row>
    <row r="77" spans="1:24" x14ac:dyDescent="0.25">
      <c r="A77" s="161">
        <v>62</v>
      </c>
      <c r="B77" s="45" t="s">
        <v>192</v>
      </c>
      <c r="C77" s="45" t="s">
        <v>214</v>
      </c>
      <c r="D77" s="1">
        <v>5</v>
      </c>
      <c r="E77" s="1">
        <v>1.5</v>
      </c>
      <c r="F77" s="1">
        <v>3</v>
      </c>
      <c r="G77" s="1">
        <v>10</v>
      </c>
      <c r="H77" s="1">
        <v>1</v>
      </c>
      <c r="I77" s="1">
        <v>1</v>
      </c>
      <c r="J77" s="1">
        <v>1</v>
      </c>
      <c r="K77" s="134" t="s">
        <v>57</v>
      </c>
      <c r="L77" s="1"/>
      <c r="M77" s="1"/>
      <c r="N77" s="1">
        <v>1</v>
      </c>
      <c r="O77" s="1">
        <v>1</v>
      </c>
      <c r="P77" s="1">
        <v>3</v>
      </c>
      <c r="Q77" s="132" t="s">
        <v>63</v>
      </c>
      <c r="R77" s="1"/>
      <c r="S77" s="1"/>
      <c r="T77" s="38"/>
      <c r="U77" s="1"/>
      <c r="V77" s="163">
        <f t="shared" ref="V77:V78" si="8">(2*3.14*((F77)/2)*((F77/2)+(D77-E77)))</f>
        <v>47.1</v>
      </c>
      <c r="W77" s="171">
        <v>1</v>
      </c>
    </row>
    <row r="78" spans="1:24" x14ac:dyDescent="0.25">
      <c r="A78" s="179">
        <v>63</v>
      </c>
      <c r="B78" s="45" t="s">
        <v>7</v>
      </c>
      <c r="C78" s="45" t="s">
        <v>180</v>
      </c>
      <c r="D78" s="1">
        <v>13</v>
      </c>
      <c r="E78" s="1">
        <v>2</v>
      </c>
      <c r="F78" s="1">
        <v>4</v>
      </c>
      <c r="G78" s="1">
        <v>30</v>
      </c>
      <c r="H78" s="1">
        <v>4</v>
      </c>
      <c r="I78" s="1">
        <v>4</v>
      </c>
      <c r="J78" s="1">
        <v>1</v>
      </c>
      <c r="K78" s="134" t="s">
        <v>55</v>
      </c>
      <c r="L78" s="1"/>
      <c r="M78" s="1"/>
      <c r="N78" s="1">
        <v>3</v>
      </c>
      <c r="O78" s="1">
        <v>4</v>
      </c>
      <c r="P78" s="1">
        <v>5</v>
      </c>
      <c r="Q78" s="135" t="s">
        <v>61</v>
      </c>
      <c r="R78" s="1"/>
      <c r="S78" s="1"/>
      <c r="T78" s="147" t="s">
        <v>211</v>
      </c>
      <c r="U78" s="1"/>
      <c r="V78" s="118">
        <f t="shared" si="8"/>
        <v>163.28</v>
      </c>
      <c r="W78" s="166">
        <v>1</v>
      </c>
    </row>
    <row r="79" spans="1:24" x14ac:dyDescent="0.25">
      <c r="A79" s="179">
        <v>64</v>
      </c>
      <c r="B79" s="45" t="s">
        <v>7</v>
      </c>
      <c r="C79" s="45" t="s">
        <v>180</v>
      </c>
      <c r="D79" s="1">
        <v>13</v>
      </c>
      <c r="E79" s="1">
        <v>2</v>
      </c>
      <c r="F79" s="1">
        <v>4</v>
      </c>
      <c r="G79" s="1">
        <v>30</v>
      </c>
      <c r="H79" s="1">
        <v>4</v>
      </c>
      <c r="I79" s="1">
        <v>4</v>
      </c>
      <c r="J79" s="1">
        <v>1</v>
      </c>
      <c r="K79" s="134" t="s">
        <v>55</v>
      </c>
      <c r="L79" s="1"/>
      <c r="M79" s="1"/>
      <c r="N79" s="1">
        <v>3</v>
      </c>
      <c r="O79" s="1">
        <v>4</v>
      </c>
      <c r="P79" s="1">
        <v>5</v>
      </c>
      <c r="Q79" s="135" t="s">
        <v>61</v>
      </c>
      <c r="R79" s="1"/>
      <c r="S79" s="1"/>
      <c r="T79" s="147" t="s">
        <v>211</v>
      </c>
      <c r="U79" s="1"/>
      <c r="V79" s="118">
        <f t="shared" ref="V79:V80" si="9">(2*3.14*((F79)/2)*((F79/2)+(D79-E79)))</f>
        <v>163.28</v>
      </c>
      <c r="W79" s="166">
        <v>1</v>
      </c>
    </row>
    <row r="80" spans="1:24" x14ac:dyDescent="0.25">
      <c r="A80" s="161">
        <v>65</v>
      </c>
      <c r="B80" s="45" t="s">
        <v>192</v>
      </c>
      <c r="C80" s="45" t="s">
        <v>193</v>
      </c>
      <c r="D80" s="1">
        <v>10</v>
      </c>
      <c r="E80" s="1">
        <v>1</v>
      </c>
      <c r="F80" s="1">
        <v>5</v>
      </c>
      <c r="G80" s="1"/>
      <c r="H80" s="1">
        <v>3</v>
      </c>
      <c r="I80" s="1">
        <v>2</v>
      </c>
      <c r="J80" s="1">
        <v>2</v>
      </c>
      <c r="K80" s="134" t="s">
        <v>56</v>
      </c>
      <c r="L80" s="1"/>
      <c r="M80" s="1"/>
      <c r="N80" s="1">
        <v>3</v>
      </c>
      <c r="O80" s="1">
        <v>2</v>
      </c>
      <c r="P80" s="1">
        <v>4</v>
      </c>
      <c r="Q80" s="167" t="s">
        <v>64</v>
      </c>
      <c r="R80" s="1"/>
      <c r="S80" s="1"/>
      <c r="T80" s="38"/>
      <c r="U80" s="1"/>
      <c r="V80" s="118">
        <f t="shared" si="9"/>
        <v>180.55</v>
      </c>
      <c r="W80" s="171">
        <v>1</v>
      </c>
      <c r="X80" s="1"/>
    </row>
    <row r="81" spans="1:23" x14ac:dyDescent="0.25">
      <c r="A81" s="179">
        <v>66</v>
      </c>
      <c r="B81" s="45" t="s">
        <v>7</v>
      </c>
      <c r="C81" s="45" t="s">
        <v>180</v>
      </c>
      <c r="D81" s="1">
        <v>18</v>
      </c>
      <c r="E81" s="1">
        <v>2</v>
      </c>
      <c r="F81" s="1">
        <v>4</v>
      </c>
      <c r="G81" s="1">
        <v>50</v>
      </c>
      <c r="H81" s="1">
        <v>4</v>
      </c>
      <c r="I81" s="1">
        <v>3</v>
      </c>
      <c r="J81" s="1">
        <v>2</v>
      </c>
      <c r="K81" s="134" t="s">
        <v>55</v>
      </c>
      <c r="L81" s="1"/>
      <c r="M81" s="1"/>
      <c r="N81" s="1">
        <v>3</v>
      </c>
      <c r="O81" s="1">
        <v>3</v>
      </c>
      <c r="P81" s="1">
        <v>4</v>
      </c>
      <c r="Q81" s="135" t="s">
        <v>61</v>
      </c>
      <c r="R81" s="1"/>
      <c r="S81" s="1"/>
      <c r="T81" s="147" t="s">
        <v>211</v>
      </c>
      <c r="U81" s="1"/>
      <c r="V81" s="133">
        <f t="shared" ref="V81:V93" si="10">(2*3.14*((F81)/2)*((F81/2)+(D81-E81)))</f>
        <v>226.08</v>
      </c>
      <c r="W81" s="166">
        <v>1</v>
      </c>
    </row>
    <row r="82" spans="1:23" x14ac:dyDescent="0.25">
      <c r="A82" s="179">
        <v>67</v>
      </c>
      <c r="B82" s="45" t="s">
        <v>7</v>
      </c>
      <c r="C82" s="45" t="s">
        <v>180</v>
      </c>
      <c r="D82" s="1">
        <v>18</v>
      </c>
      <c r="E82" s="1">
        <v>2</v>
      </c>
      <c r="F82" s="1">
        <v>4</v>
      </c>
      <c r="G82" s="1">
        <v>52</v>
      </c>
      <c r="H82" s="1">
        <v>4</v>
      </c>
      <c r="I82" s="1">
        <v>3</v>
      </c>
      <c r="J82" s="1">
        <v>2</v>
      </c>
      <c r="K82" s="134" t="s">
        <v>55</v>
      </c>
      <c r="L82" s="1"/>
      <c r="M82" s="1"/>
      <c r="N82" s="1">
        <v>3</v>
      </c>
      <c r="O82" s="1">
        <v>3</v>
      </c>
      <c r="P82" s="1">
        <v>4</v>
      </c>
      <c r="Q82" s="135" t="s">
        <v>61</v>
      </c>
      <c r="R82" s="1"/>
      <c r="S82" s="1"/>
      <c r="T82" s="147" t="s">
        <v>211</v>
      </c>
      <c r="U82" s="1"/>
      <c r="V82" s="133">
        <f t="shared" si="10"/>
        <v>226.08</v>
      </c>
      <c r="W82" s="166">
        <v>1</v>
      </c>
    </row>
    <row r="83" spans="1:23" x14ac:dyDescent="0.25">
      <c r="A83" s="179">
        <v>68</v>
      </c>
      <c r="B83" s="45" t="s">
        <v>7</v>
      </c>
      <c r="C83" s="45" t="s">
        <v>180</v>
      </c>
      <c r="D83" s="1">
        <v>18</v>
      </c>
      <c r="E83" s="1">
        <v>2</v>
      </c>
      <c r="F83" s="1">
        <v>4</v>
      </c>
      <c r="G83" s="1">
        <v>53</v>
      </c>
      <c r="H83" s="1">
        <v>4</v>
      </c>
      <c r="I83" s="1">
        <v>3</v>
      </c>
      <c r="J83" s="1">
        <v>2</v>
      </c>
      <c r="K83" s="134" t="s">
        <v>55</v>
      </c>
      <c r="L83" s="1"/>
      <c r="M83" s="1"/>
      <c r="N83" s="1">
        <v>3</v>
      </c>
      <c r="O83" s="1">
        <v>3</v>
      </c>
      <c r="P83" s="1">
        <v>4</v>
      </c>
      <c r="Q83" s="135" t="s">
        <v>61</v>
      </c>
      <c r="R83" s="1"/>
      <c r="S83" s="1"/>
      <c r="T83" s="147" t="s">
        <v>211</v>
      </c>
      <c r="U83" s="1"/>
      <c r="V83" s="133">
        <f t="shared" si="10"/>
        <v>226.08</v>
      </c>
      <c r="W83" s="166">
        <v>1</v>
      </c>
    </row>
    <row r="84" spans="1:23" x14ac:dyDescent="0.25">
      <c r="A84" s="175">
        <v>69</v>
      </c>
      <c r="B84" s="45" t="s">
        <v>13</v>
      </c>
      <c r="C84" s="45" t="s">
        <v>14</v>
      </c>
      <c r="D84" s="132">
        <v>10</v>
      </c>
      <c r="E84" s="1">
        <v>1.5</v>
      </c>
      <c r="F84" s="1">
        <v>3</v>
      </c>
      <c r="G84" s="1">
        <v>12</v>
      </c>
      <c r="H84" s="1">
        <v>2</v>
      </c>
      <c r="I84" s="1">
        <v>1</v>
      </c>
      <c r="J84" s="1">
        <v>1</v>
      </c>
      <c r="K84" s="134" t="s">
        <v>57</v>
      </c>
      <c r="L84" s="1"/>
      <c r="M84" s="1"/>
      <c r="N84" s="1">
        <v>1</v>
      </c>
      <c r="O84" s="1">
        <v>1</v>
      </c>
      <c r="P84" s="174" t="s">
        <v>194</v>
      </c>
      <c r="Q84" s="132" t="s">
        <v>184</v>
      </c>
      <c r="R84" s="1"/>
      <c r="S84" s="1"/>
      <c r="T84" s="38"/>
      <c r="U84" s="1"/>
      <c r="V84" s="28"/>
      <c r="W84" s="1"/>
    </row>
    <row r="85" spans="1:23" x14ac:dyDescent="0.25">
      <c r="A85" s="175">
        <v>70</v>
      </c>
      <c r="B85" s="45" t="s">
        <v>181</v>
      </c>
      <c r="C85" s="45" t="s">
        <v>3</v>
      </c>
      <c r="D85" s="1">
        <v>10</v>
      </c>
      <c r="E85" s="1">
        <v>1.8</v>
      </c>
      <c r="F85" s="1">
        <v>3</v>
      </c>
      <c r="G85" s="1">
        <v>20</v>
      </c>
      <c r="H85" s="1">
        <v>2</v>
      </c>
      <c r="I85" s="1">
        <v>2</v>
      </c>
      <c r="J85" s="1">
        <v>1</v>
      </c>
      <c r="K85" s="134" t="s">
        <v>56</v>
      </c>
      <c r="L85" s="1"/>
      <c r="M85" s="1"/>
      <c r="N85" s="1">
        <v>2</v>
      </c>
      <c r="O85" s="1">
        <v>2</v>
      </c>
      <c r="P85" s="1">
        <v>3</v>
      </c>
      <c r="Q85" s="132" t="s">
        <v>184</v>
      </c>
      <c r="R85" s="1"/>
      <c r="S85" s="1"/>
      <c r="T85" s="147" t="s">
        <v>195</v>
      </c>
      <c r="U85" s="1"/>
      <c r="V85" s="28"/>
      <c r="W85" s="1"/>
    </row>
    <row r="86" spans="1:23" ht="30" x14ac:dyDescent="0.25">
      <c r="A86" s="179">
        <v>71</v>
      </c>
      <c r="B86" s="45" t="s">
        <v>181</v>
      </c>
      <c r="C86" s="45" t="s">
        <v>3</v>
      </c>
      <c r="D86" s="1">
        <v>15</v>
      </c>
      <c r="E86" s="1">
        <v>2</v>
      </c>
      <c r="F86" s="1">
        <v>3</v>
      </c>
      <c r="G86" s="1">
        <v>20</v>
      </c>
      <c r="H86" s="1">
        <v>4</v>
      </c>
      <c r="I86" s="1">
        <v>3</v>
      </c>
      <c r="J86" s="1">
        <v>1</v>
      </c>
      <c r="K86" s="134" t="s">
        <v>55</v>
      </c>
      <c r="L86" s="1"/>
      <c r="M86" s="1"/>
      <c r="N86" s="1">
        <v>3</v>
      </c>
      <c r="O86" s="1">
        <v>4</v>
      </c>
      <c r="P86" s="1">
        <v>5</v>
      </c>
      <c r="Q86" s="135" t="s">
        <v>61</v>
      </c>
      <c r="R86" s="1"/>
      <c r="S86" s="1"/>
      <c r="T86" s="147" t="s">
        <v>212</v>
      </c>
      <c r="U86" s="1"/>
      <c r="V86" s="118">
        <f t="shared" si="10"/>
        <v>136.59</v>
      </c>
      <c r="W86" s="166">
        <v>1</v>
      </c>
    </row>
    <row r="87" spans="1:23" x14ac:dyDescent="0.25">
      <c r="A87" s="161">
        <v>72</v>
      </c>
      <c r="B87" s="45" t="s">
        <v>4</v>
      </c>
      <c r="C87" s="45" t="s">
        <v>5</v>
      </c>
      <c r="D87" s="1">
        <v>10</v>
      </c>
      <c r="E87" s="1">
        <v>1.5</v>
      </c>
      <c r="F87" s="1">
        <v>3</v>
      </c>
      <c r="G87" s="1">
        <v>20</v>
      </c>
      <c r="H87" s="1">
        <v>2</v>
      </c>
      <c r="I87" s="1">
        <v>1</v>
      </c>
      <c r="J87" s="1">
        <v>2</v>
      </c>
      <c r="K87" s="134" t="s">
        <v>57</v>
      </c>
      <c r="L87" s="1"/>
      <c r="M87" s="1"/>
      <c r="N87" s="1">
        <v>2</v>
      </c>
      <c r="O87" s="1">
        <v>1</v>
      </c>
      <c r="P87" s="1">
        <v>3</v>
      </c>
      <c r="Q87" s="132" t="s">
        <v>63</v>
      </c>
      <c r="R87" s="1"/>
      <c r="S87" s="1"/>
      <c r="T87" s="38"/>
      <c r="U87" s="1"/>
      <c r="V87" s="156">
        <f t="shared" si="10"/>
        <v>94.2</v>
      </c>
      <c r="W87" s="171">
        <v>1</v>
      </c>
    </row>
    <row r="88" spans="1:23" x14ac:dyDescent="0.25">
      <c r="A88" s="179">
        <v>73</v>
      </c>
      <c r="B88" s="45" t="s">
        <v>4</v>
      </c>
      <c r="C88" s="45" t="s">
        <v>5</v>
      </c>
      <c r="D88" s="1">
        <v>10</v>
      </c>
      <c r="E88" s="1">
        <v>1.5</v>
      </c>
      <c r="F88" s="1">
        <v>3</v>
      </c>
      <c r="G88" s="1">
        <v>20</v>
      </c>
      <c r="H88" s="1">
        <v>2</v>
      </c>
      <c r="I88" s="1">
        <v>1</v>
      </c>
      <c r="J88" s="1">
        <v>2</v>
      </c>
      <c r="K88" s="134" t="s">
        <v>57</v>
      </c>
      <c r="L88" s="1"/>
      <c r="M88" s="1"/>
      <c r="N88" s="1">
        <v>2</v>
      </c>
      <c r="O88" s="1">
        <v>1</v>
      </c>
      <c r="P88" s="1">
        <v>3</v>
      </c>
      <c r="Q88" s="135" t="s">
        <v>54</v>
      </c>
      <c r="R88" s="1"/>
      <c r="S88" s="1"/>
      <c r="T88" s="147" t="s">
        <v>213</v>
      </c>
      <c r="U88" s="1"/>
      <c r="V88" s="156">
        <f t="shared" si="10"/>
        <v>94.2</v>
      </c>
      <c r="W88" s="166">
        <v>1</v>
      </c>
    </row>
    <row r="89" spans="1:23" x14ac:dyDescent="0.25">
      <c r="A89" s="161">
        <v>74</v>
      </c>
      <c r="B89" s="45" t="s">
        <v>4</v>
      </c>
      <c r="C89" s="45" t="s">
        <v>5</v>
      </c>
      <c r="D89" s="1">
        <v>15</v>
      </c>
      <c r="E89" s="1">
        <v>1.5</v>
      </c>
      <c r="F89" s="1">
        <v>6</v>
      </c>
      <c r="G89" s="1">
        <v>25</v>
      </c>
      <c r="H89" s="1">
        <v>3</v>
      </c>
      <c r="I89" s="1">
        <v>1</v>
      </c>
      <c r="J89" s="1">
        <v>2</v>
      </c>
      <c r="K89" s="134" t="s">
        <v>56</v>
      </c>
      <c r="L89" s="1"/>
      <c r="M89" s="1"/>
      <c r="N89" s="1">
        <v>2</v>
      </c>
      <c r="O89" s="1">
        <v>1</v>
      </c>
      <c r="P89" s="1">
        <v>3</v>
      </c>
      <c r="Q89" s="132" t="s">
        <v>64</v>
      </c>
      <c r="R89" s="1"/>
      <c r="S89" s="1"/>
      <c r="T89" s="38"/>
      <c r="U89" s="1"/>
      <c r="V89" s="159">
        <f t="shared" si="10"/>
        <v>310.86</v>
      </c>
      <c r="W89" s="171">
        <v>1</v>
      </c>
    </row>
    <row r="90" spans="1:23" x14ac:dyDescent="0.25">
      <c r="A90" s="179">
        <v>75</v>
      </c>
      <c r="B90" s="45" t="s">
        <v>192</v>
      </c>
      <c r="C90" s="45" t="s">
        <v>193</v>
      </c>
      <c r="D90" s="1">
        <v>10</v>
      </c>
      <c r="E90" s="1">
        <v>1</v>
      </c>
      <c r="F90" s="1">
        <v>5</v>
      </c>
      <c r="G90" s="1"/>
      <c r="H90" s="1">
        <v>3</v>
      </c>
      <c r="I90" s="1">
        <v>2</v>
      </c>
      <c r="J90" s="1">
        <v>2</v>
      </c>
      <c r="K90" s="134" t="s">
        <v>56</v>
      </c>
      <c r="L90" s="1"/>
      <c r="M90" s="1"/>
      <c r="N90" s="1">
        <v>3</v>
      </c>
      <c r="O90" s="1">
        <v>2</v>
      </c>
      <c r="P90" s="1">
        <v>4</v>
      </c>
      <c r="Q90" s="135" t="s">
        <v>61</v>
      </c>
      <c r="R90" s="1"/>
      <c r="S90" s="1"/>
      <c r="T90" s="38" t="s">
        <v>211</v>
      </c>
      <c r="U90" s="1"/>
      <c r="V90" s="118">
        <f t="shared" si="10"/>
        <v>180.55</v>
      </c>
      <c r="W90" s="166">
        <v>1</v>
      </c>
    </row>
    <row r="91" spans="1:23" x14ac:dyDescent="0.25">
      <c r="A91" s="179">
        <v>76</v>
      </c>
      <c r="B91" s="45" t="s">
        <v>192</v>
      </c>
      <c r="C91" s="45" t="s">
        <v>193</v>
      </c>
      <c r="D91" s="1">
        <v>10</v>
      </c>
      <c r="E91" s="1">
        <v>1</v>
      </c>
      <c r="F91" s="1">
        <v>5</v>
      </c>
      <c r="G91" s="1"/>
      <c r="H91" s="1">
        <v>3</v>
      </c>
      <c r="I91" s="1">
        <v>2</v>
      </c>
      <c r="J91" s="1">
        <v>2</v>
      </c>
      <c r="K91" s="134" t="s">
        <v>56</v>
      </c>
      <c r="L91" s="1"/>
      <c r="M91" s="1"/>
      <c r="N91" s="1">
        <v>3</v>
      </c>
      <c r="O91" s="1">
        <v>2</v>
      </c>
      <c r="P91" s="1">
        <v>4</v>
      </c>
      <c r="Q91" s="135" t="s">
        <v>61</v>
      </c>
      <c r="R91" s="1"/>
      <c r="S91" s="1"/>
      <c r="T91" s="38" t="s">
        <v>211</v>
      </c>
      <c r="U91" s="1"/>
      <c r="V91" s="118">
        <f t="shared" si="10"/>
        <v>180.55</v>
      </c>
      <c r="W91" s="166">
        <v>1</v>
      </c>
    </row>
    <row r="92" spans="1:23" x14ac:dyDescent="0.25">
      <c r="A92" s="161">
        <v>77</v>
      </c>
      <c r="B92" s="45" t="s">
        <v>4</v>
      </c>
      <c r="C92" s="45" t="s">
        <v>5</v>
      </c>
      <c r="D92" s="1">
        <v>10</v>
      </c>
      <c r="E92" s="1">
        <v>1.5</v>
      </c>
      <c r="F92" s="1">
        <v>3</v>
      </c>
      <c r="G92" s="1">
        <v>20</v>
      </c>
      <c r="H92" s="1">
        <v>2</v>
      </c>
      <c r="I92" s="1">
        <v>1</v>
      </c>
      <c r="J92" s="1">
        <v>2</v>
      </c>
      <c r="K92" s="134" t="s">
        <v>57</v>
      </c>
      <c r="L92" s="1"/>
      <c r="M92" s="1"/>
      <c r="N92" s="1">
        <v>2</v>
      </c>
      <c r="O92" s="1">
        <v>1</v>
      </c>
      <c r="P92" s="1">
        <v>3</v>
      </c>
      <c r="Q92" s="132" t="s">
        <v>63</v>
      </c>
      <c r="R92" s="1"/>
      <c r="S92" s="1"/>
      <c r="T92" s="38"/>
      <c r="U92" s="1"/>
      <c r="V92" s="156">
        <f t="shared" si="10"/>
        <v>94.2</v>
      </c>
      <c r="W92" s="171">
        <v>1</v>
      </c>
    </row>
    <row r="93" spans="1:23" x14ac:dyDescent="0.25">
      <c r="A93" s="179">
        <v>78</v>
      </c>
      <c r="B93" s="45" t="s">
        <v>192</v>
      </c>
      <c r="C93" s="45" t="s">
        <v>193</v>
      </c>
      <c r="D93" s="1">
        <v>10</v>
      </c>
      <c r="E93" s="1">
        <v>1</v>
      </c>
      <c r="F93" s="1">
        <v>5</v>
      </c>
      <c r="G93" s="1"/>
      <c r="H93" s="1">
        <v>3</v>
      </c>
      <c r="I93" s="1">
        <v>2</v>
      </c>
      <c r="J93" s="1">
        <v>2</v>
      </c>
      <c r="K93" s="134" t="s">
        <v>56</v>
      </c>
      <c r="L93" s="1"/>
      <c r="M93" s="1"/>
      <c r="N93" s="1">
        <v>3</v>
      </c>
      <c r="O93" s="1">
        <v>2</v>
      </c>
      <c r="P93" s="1">
        <v>4</v>
      </c>
      <c r="Q93" s="135" t="s">
        <v>61</v>
      </c>
      <c r="R93" s="1"/>
      <c r="S93" s="1"/>
      <c r="T93" s="147" t="s">
        <v>211</v>
      </c>
      <c r="U93" s="1"/>
      <c r="V93" s="118">
        <f t="shared" si="10"/>
        <v>180.55</v>
      </c>
      <c r="W93" s="166">
        <v>1</v>
      </c>
    </row>
    <row r="94" spans="1:23" x14ac:dyDescent="0.25">
      <c r="A94" s="179">
        <v>79</v>
      </c>
      <c r="B94" s="45" t="s">
        <v>8</v>
      </c>
      <c r="C94" s="45" t="s">
        <v>179</v>
      </c>
      <c r="D94" s="1">
        <v>18</v>
      </c>
      <c r="E94" s="1">
        <v>1.5</v>
      </c>
      <c r="F94" s="1">
        <v>8</v>
      </c>
      <c r="G94" s="1">
        <v>50</v>
      </c>
      <c r="H94" s="1">
        <v>4</v>
      </c>
      <c r="I94" s="1">
        <v>3</v>
      </c>
      <c r="J94" s="1">
        <v>1</v>
      </c>
      <c r="K94" s="134" t="s">
        <v>56</v>
      </c>
      <c r="L94" s="1"/>
      <c r="M94" s="1"/>
      <c r="N94" s="1">
        <v>2</v>
      </c>
      <c r="O94" s="1">
        <v>3</v>
      </c>
      <c r="P94" s="1">
        <v>4</v>
      </c>
      <c r="Q94" s="135" t="s">
        <v>54</v>
      </c>
      <c r="R94" s="1"/>
      <c r="S94" s="1"/>
      <c r="T94" s="147" t="s">
        <v>213</v>
      </c>
      <c r="U94" s="1"/>
      <c r="V94" s="164">
        <f t="shared" ref="V94" si="11">(2*3.14*((F94)/2)*((F94/2)+(D94-E94)))</f>
        <v>514.96</v>
      </c>
      <c r="W94" s="166">
        <v>1</v>
      </c>
    </row>
    <row r="95" spans="1:23" x14ac:dyDescent="0.25">
      <c r="A95" s="179">
        <v>80</v>
      </c>
      <c r="B95" s="45" t="s">
        <v>8</v>
      </c>
      <c r="C95" s="45" t="s">
        <v>179</v>
      </c>
      <c r="D95" s="1">
        <v>18</v>
      </c>
      <c r="E95" s="1">
        <v>1.5</v>
      </c>
      <c r="F95" s="1">
        <v>8</v>
      </c>
      <c r="G95" s="1">
        <v>50</v>
      </c>
      <c r="H95" s="1">
        <v>4</v>
      </c>
      <c r="I95" s="1">
        <v>3</v>
      </c>
      <c r="J95" s="1">
        <v>1</v>
      </c>
      <c r="K95" s="134" t="s">
        <v>56</v>
      </c>
      <c r="L95" s="1"/>
      <c r="M95" s="1"/>
      <c r="N95" s="1">
        <v>2</v>
      </c>
      <c r="O95" s="1">
        <v>3</v>
      </c>
      <c r="P95" s="1">
        <v>4</v>
      </c>
      <c r="Q95" s="135" t="s">
        <v>54</v>
      </c>
      <c r="R95" s="1"/>
      <c r="S95" s="1"/>
      <c r="T95" s="147" t="s">
        <v>213</v>
      </c>
      <c r="U95" s="1"/>
      <c r="V95" s="164">
        <f t="shared" ref="V95:V101" si="12">(2*3.14*((F95)/2)*((F95/2)+(D95-E95)))</f>
        <v>514.96</v>
      </c>
      <c r="W95" s="166">
        <v>1</v>
      </c>
    </row>
    <row r="96" spans="1:23" x14ac:dyDescent="0.25">
      <c r="A96" s="179">
        <v>81</v>
      </c>
      <c r="B96" s="45" t="s">
        <v>8</v>
      </c>
      <c r="C96" s="45" t="s">
        <v>179</v>
      </c>
      <c r="D96" s="1">
        <v>18</v>
      </c>
      <c r="E96" s="1">
        <v>1.5</v>
      </c>
      <c r="F96" s="1">
        <v>8</v>
      </c>
      <c r="G96" s="1">
        <v>50</v>
      </c>
      <c r="H96" s="1">
        <v>4</v>
      </c>
      <c r="I96" s="1">
        <v>3</v>
      </c>
      <c r="J96" s="1">
        <v>1</v>
      </c>
      <c r="K96" s="134" t="s">
        <v>56</v>
      </c>
      <c r="L96" s="1"/>
      <c r="M96" s="1"/>
      <c r="N96" s="1">
        <v>2</v>
      </c>
      <c r="O96" s="1">
        <v>3</v>
      </c>
      <c r="P96" s="1">
        <v>4</v>
      </c>
      <c r="Q96" s="135" t="s">
        <v>54</v>
      </c>
      <c r="R96" s="1"/>
      <c r="S96" s="1"/>
      <c r="T96" s="147" t="s">
        <v>213</v>
      </c>
      <c r="U96" s="1"/>
      <c r="V96" s="164">
        <f t="shared" si="12"/>
        <v>514.96</v>
      </c>
      <c r="W96" s="166">
        <v>1</v>
      </c>
    </row>
    <row r="97" spans="1:29" x14ac:dyDescent="0.25">
      <c r="A97" s="161">
        <v>82</v>
      </c>
      <c r="B97" s="45" t="s">
        <v>7</v>
      </c>
      <c r="C97" s="45" t="s">
        <v>180</v>
      </c>
      <c r="D97" s="1">
        <v>18</v>
      </c>
      <c r="E97" s="1">
        <v>2</v>
      </c>
      <c r="F97" s="1">
        <v>5</v>
      </c>
      <c r="G97" s="1">
        <v>34</v>
      </c>
      <c r="H97" s="1">
        <v>4</v>
      </c>
      <c r="I97" s="1">
        <v>3</v>
      </c>
      <c r="J97" s="1">
        <v>4</v>
      </c>
      <c r="K97" s="134" t="s">
        <v>56</v>
      </c>
      <c r="L97" s="1"/>
      <c r="M97" s="1"/>
      <c r="N97" s="1">
        <v>2</v>
      </c>
      <c r="O97" s="1">
        <v>2</v>
      </c>
      <c r="P97" s="1">
        <v>4</v>
      </c>
      <c r="Q97" s="132" t="s">
        <v>64</v>
      </c>
      <c r="R97" s="1"/>
      <c r="S97" s="1"/>
      <c r="T97" s="38"/>
      <c r="U97" s="1"/>
      <c r="V97" s="136">
        <f t="shared" si="12"/>
        <v>290.45000000000005</v>
      </c>
      <c r="W97" s="171">
        <v>1</v>
      </c>
    </row>
    <row r="98" spans="1:29" x14ac:dyDescent="0.25">
      <c r="A98" s="179">
        <v>83</v>
      </c>
      <c r="B98" s="45" t="s">
        <v>8</v>
      </c>
      <c r="C98" s="45" t="s">
        <v>179</v>
      </c>
      <c r="D98" s="1">
        <v>18</v>
      </c>
      <c r="E98" s="1">
        <v>1.5</v>
      </c>
      <c r="F98" s="1">
        <v>6</v>
      </c>
      <c r="G98" s="1">
        <v>35</v>
      </c>
      <c r="H98" s="1">
        <v>4</v>
      </c>
      <c r="I98" s="1">
        <v>3</v>
      </c>
      <c r="J98" s="1">
        <v>6</v>
      </c>
      <c r="K98" s="134" t="s">
        <v>55</v>
      </c>
      <c r="L98" s="1"/>
      <c r="M98" s="1"/>
      <c r="N98" s="1">
        <v>4</v>
      </c>
      <c r="O98" s="1">
        <v>3</v>
      </c>
      <c r="P98" s="1">
        <v>4</v>
      </c>
      <c r="Q98" s="135" t="s">
        <v>54</v>
      </c>
      <c r="R98" s="1"/>
      <c r="S98" s="1"/>
      <c r="T98" s="147" t="s">
        <v>213</v>
      </c>
      <c r="U98" s="1"/>
      <c r="V98" s="160">
        <f t="shared" si="12"/>
        <v>367.38</v>
      </c>
      <c r="W98" s="166">
        <v>1</v>
      </c>
    </row>
    <row r="99" spans="1:29" x14ac:dyDescent="0.25">
      <c r="A99" s="179">
        <v>84</v>
      </c>
      <c r="B99" s="45" t="s">
        <v>8</v>
      </c>
      <c r="C99" s="45" t="s">
        <v>179</v>
      </c>
      <c r="D99" s="1">
        <v>10</v>
      </c>
      <c r="E99" s="1">
        <v>1.5</v>
      </c>
      <c r="F99" s="1">
        <v>3</v>
      </c>
      <c r="G99" s="1">
        <v>20</v>
      </c>
      <c r="H99" s="1">
        <v>4</v>
      </c>
      <c r="I99" s="1">
        <v>3</v>
      </c>
      <c r="J99" s="1">
        <v>5</v>
      </c>
      <c r="K99" s="134" t="s">
        <v>55</v>
      </c>
      <c r="L99" s="1"/>
      <c r="M99" s="1"/>
      <c r="N99" s="1">
        <v>5</v>
      </c>
      <c r="O99" s="1">
        <v>3</v>
      </c>
      <c r="P99" s="1">
        <v>5</v>
      </c>
      <c r="Q99" s="135" t="s">
        <v>54</v>
      </c>
      <c r="R99" s="1"/>
      <c r="S99" s="1"/>
      <c r="T99" s="147" t="s">
        <v>213</v>
      </c>
      <c r="U99" s="1"/>
      <c r="V99" s="157">
        <f t="shared" si="12"/>
        <v>94.2</v>
      </c>
      <c r="W99" s="166">
        <v>1</v>
      </c>
    </row>
    <row r="100" spans="1:29" x14ac:dyDescent="0.25">
      <c r="A100" s="179">
        <v>85</v>
      </c>
      <c r="B100" s="45" t="s">
        <v>8</v>
      </c>
      <c r="C100" s="45" t="s">
        <v>179</v>
      </c>
      <c r="D100" s="1">
        <v>10</v>
      </c>
      <c r="E100" s="1">
        <v>1.5</v>
      </c>
      <c r="F100" s="1">
        <v>3</v>
      </c>
      <c r="G100" s="1">
        <v>35</v>
      </c>
      <c r="H100" s="1">
        <v>4</v>
      </c>
      <c r="I100" s="1">
        <v>3</v>
      </c>
      <c r="J100" s="1">
        <v>6</v>
      </c>
      <c r="K100" s="134" t="s">
        <v>55</v>
      </c>
      <c r="L100" s="1"/>
      <c r="M100" s="1"/>
      <c r="N100" s="1">
        <v>5</v>
      </c>
      <c r="O100" s="1">
        <v>3</v>
      </c>
      <c r="P100" s="1">
        <v>5</v>
      </c>
      <c r="Q100" s="135" t="s">
        <v>54</v>
      </c>
      <c r="R100" s="1"/>
      <c r="S100" s="1"/>
      <c r="T100" s="147" t="s">
        <v>213</v>
      </c>
      <c r="U100" s="1"/>
      <c r="V100" s="157">
        <f t="shared" si="12"/>
        <v>94.2</v>
      </c>
      <c r="W100" s="166">
        <v>1</v>
      </c>
    </row>
    <row r="101" spans="1:29" x14ac:dyDescent="0.25">
      <c r="A101" s="179">
        <v>86</v>
      </c>
      <c r="B101" s="45" t="s">
        <v>11</v>
      </c>
      <c r="C101" s="45" t="s">
        <v>189</v>
      </c>
      <c r="D101" s="1">
        <v>10</v>
      </c>
      <c r="E101" s="1">
        <v>0</v>
      </c>
      <c r="F101" s="1">
        <v>10</v>
      </c>
      <c r="G101" s="1">
        <v>30</v>
      </c>
      <c r="H101" s="1">
        <v>5</v>
      </c>
      <c r="I101" s="1">
        <v>4</v>
      </c>
      <c r="J101" s="1">
        <v>4</v>
      </c>
      <c r="K101" s="134" t="s">
        <v>55</v>
      </c>
      <c r="L101" s="1"/>
      <c r="M101" s="1"/>
      <c r="N101" s="1">
        <v>5</v>
      </c>
      <c r="O101" s="1">
        <v>3</v>
      </c>
      <c r="P101" s="1">
        <v>5</v>
      </c>
      <c r="Q101" s="135" t="s">
        <v>54</v>
      </c>
      <c r="R101" s="1"/>
      <c r="S101" s="1"/>
      <c r="T101" s="147" t="s">
        <v>213</v>
      </c>
      <c r="U101" s="1"/>
      <c r="V101" s="162">
        <f t="shared" si="12"/>
        <v>471.00000000000006</v>
      </c>
      <c r="W101" s="166">
        <v>1</v>
      </c>
    </row>
    <row r="102" spans="1:29" x14ac:dyDescent="0.25">
      <c r="A102" s="179">
        <v>87</v>
      </c>
      <c r="B102" s="1" t="s">
        <v>2</v>
      </c>
      <c r="C102" s="1" t="s">
        <v>6</v>
      </c>
      <c r="D102" s="1">
        <v>18</v>
      </c>
      <c r="E102" s="1">
        <v>1.5</v>
      </c>
      <c r="F102" s="1">
        <v>5</v>
      </c>
      <c r="G102" s="1">
        <v>60</v>
      </c>
      <c r="H102" s="1">
        <v>4</v>
      </c>
      <c r="I102" s="1">
        <v>4</v>
      </c>
      <c r="J102" s="1">
        <v>8</v>
      </c>
      <c r="K102" s="120" t="s">
        <v>55</v>
      </c>
      <c r="L102" s="1"/>
      <c r="M102" s="1"/>
      <c r="N102" s="1">
        <v>5</v>
      </c>
      <c r="O102" s="1">
        <v>4</v>
      </c>
      <c r="P102" s="1">
        <v>5</v>
      </c>
      <c r="Q102" s="135" t="s">
        <v>54</v>
      </c>
      <c r="R102" s="1"/>
      <c r="S102" s="1"/>
      <c r="T102" s="147" t="s">
        <v>213</v>
      </c>
      <c r="U102" s="1"/>
      <c r="V102" s="133">
        <f t="shared" ref="V102" si="13">(2*3.14*((F102)/2)*((F102/2)+(D102-E102)))</f>
        <v>298.3</v>
      </c>
      <c r="W102" s="166">
        <v>1</v>
      </c>
    </row>
    <row r="103" spans="1:29" x14ac:dyDescent="0.25">
      <c r="A103" s="179">
        <v>88</v>
      </c>
      <c r="B103" s="1" t="s">
        <v>2</v>
      </c>
      <c r="C103" s="1" t="s">
        <v>6</v>
      </c>
      <c r="D103" s="1">
        <v>18</v>
      </c>
      <c r="E103" s="1">
        <v>1.5</v>
      </c>
      <c r="F103" s="1">
        <v>5</v>
      </c>
      <c r="G103" s="1">
        <v>60</v>
      </c>
      <c r="H103" s="1">
        <v>4</v>
      </c>
      <c r="I103" s="1">
        <v>4</v>
      </c>
      <c r="J103" s="1">
        <v>8</v>
      </c>
      <c r="K103" s="120" t="s">
        <v>55</v>
      </c>
      <c r="L103" s="1"/>
      <c r="M103" s="1"/>
      <c r="N103" s="1">
        <v>5</v>
      </c>
      <c r="O103" s="1">
        <v>4</v>
      </c>
      <c r="P103" s="1">
        <v>5</v>
      </c>
      <c r="Q103" s="135" t="s">
        <v>54</v>
      </c>
      <c r="R103" s="1"/>
      <c r="S103" s="1"/>
      <c r="T103" s="147" t="s">
        <v>213</v>
      </c>
      <c r="U103" s="1"/>
      <c r="V103" s="133">
        <f t="shared" ref="V103" si="14">(2*3.14*((F103)/2)*((F103/2)+(D103-E103)))</f>
        <v>298.3</v>
      </c>
      <c r="W103" s="166">
        <v>1</v>
      </c>
    </row>
    <row r="104" spans="1:29" x14ac:dyDescent="0.25">
      <c r="A104" s="175">
        <v>89</v>
      </c>
      <c r="B104" s="1" t="s">
        <v>13</v>
      </c>
      <c r="C104" s="1" t="s">
        <v>14</v>
      </c>
      <c r="D104" s="1">
        <v>12</v>
      </c>
      <c r="E104" s="1">
        <v>1.8</v>
      </c>
      <c r="F104" s="1">
        <v>3</v>
      </c>
      <c r="G104" s="1">
        <v>18</v>
      </c>
      <c r="H104" s="1">
        <v>2</v>
      </c>
      <c r="I104" s="1">
        <v>1</v>
      </c>
      <c r="J104" s="1">
        <v>1</v>
      </c>
      <c r="K104" s="120" t="s">
        <v>57</v>
      </c>
      <c r="L104" s="1"/>
      <c r="M104" s="1"/>
      <c r="N104" s="1">
        <v>1</v>
      </c>
      <c r="O104" s="1">
        <v>1</v>
      </c>
      <c r="P104" s="1">
        <v>3</v>
      </c>
      <c r="Q104" s="1" t="s">
        <v>184</v>
      </c>
      <c r="R104" s="1"/>
      <c r="S104" s="1"/>
      <c r="T104" s="38"/>
      <c r="U104" s="1"/>
      <c r="V104" s="28"/>
      <c r="W104" s="1"/>
    </row>
    <row r="105" spans="1:29" x14ac:dyDescent="0.25">
      <c r="A105" s="179">
        <v>90</v>
      </c>
      <c r="B105" s="1" t="s">
        <v>2</v>
      </c>
      <c r="C105" s="1" t="s">
        <v>6</v>
      </c>
      <c r="D105" s="1">
        <v>12</v>
      </c>
      <c r="E105" s="1">
        <v>1.5</v>
      </c>
      <c r="F105" s="1">
        <v>2</v>
      </c>
      <c r="G105" s="1">
        <v>11</v>
      </c>
      <c r="H105" s="1">
        <v>3</v>
      </c>
      <c r="I105" s="1">
        <v>2</v>
      </c>
      <c r="J105" s="1">
        <v>1</v>
      </c>
      <c r="K105" s="120" t="s">
        <v>55</v>
      </c>
      <c r="L105" s="1"/>
      <c r="M105" s="1"/>
      <c r="N105" s="1">
        <v>2</v>
      </c>
      <c r="O105" s="1">
        <v>2</v>
      </c>
      <c r="P105" s="1">
        <v>5</v>
      </c>
      <c r="Q105" s="135" t="s">
        <v>54</v>
      </c>
      <c r="R105" s="1"/>
      <c r="S105" s="1"/>
      <c r="T105" s="147" t="s">
        <v>213</v>
      </c>
      <c r="U105" s="1"/>
      <c r="V105" s="156">
        <f t="shared" ref="V105" si="15">(2*3.14*((F105)/2)*((F105/2)+(D105-E105)))</f>
        <v>72.22</v>
      </c>
      <c r="W105" s="166">
        <v>1</v>
      </c>
    </row>
    <row r="106" spans="1:29" x14ac:dyDescent="0.25">
      <c r="A106" s="179">
        <v>91</v>
      </c>
      <c r="B106" s="1" t="s">
        <v>2</v>
      </c>
      <c r="C106" s="1" t="s">
        <v>6</v>
      </c>
      <c r="D106" s="1">
        <v>12</v>
      </c>
      <c r="E106" s="1">
        <v>1.5</v>
      </c>
      <c r="F106" s="1">
        <v>2</v>
      </c>
      <c r="G106" s="1">
        <v>11</v>
      </c>
      <c r="H106" s="1">
        <v>3</v>
      </c>
      <c r="I106" s="1">
        <v>2</v>
      </c>
      <c r="J106" s="1">
        <v>1</v>
      </c>
      <c r="K106" s="120" t="s">
        <v>55</v>
      </c>
      <c r="L106" s="1"/>
      <c r="M106" s="1"/>
      <c r="N106" s="1">
        <v>2</v>
      </c>
      <c r="O106" s="1">
        <v>2</v>
      </c>
      <c r="P106" s="1">
        <v>5</v>
      </c>
      <c r="Q106" s="135" t="s">
        <v>54</v>
      </c>
      <c r="R106" s="1"/>
      <c r="S106" s="1"/>
      <c r="T106" s="147" t="s">
        <v>213</v>
      </c>
      <c r="U106" s="1"/>
      <c r="V106" s="156">
        <f t="shared" ref="V106:V108" si="16">(2*3.14*((F106)/2)*((F106/2)+(D106-E106)))</f>
        <v>72.22</v>
      </c>
      <c r="W106" s="166">
        <v>1</v>
      </c>
    </row>
    <row r="107" spans="1:29" x14ac:dyDescent="0.25">
      <c r="A107" s="179">
        <v>92</v>
      </c>
      <c r="B107" s="1" t="s">
        <v>218</v>
      </c>
      <c r="C107" s="1" t="s">
        <v>12</v>
      </c>
      <c r="D107" s="1">
        <v>11</v>
      </c>
      <c r="E107" s="1">
        <v>0.5</v>
      </c>
      <c r="F107" s="1">
        <v>8</v>
      </c>
      <c r="G107" s="1">
        <v>40</v>
      </c>
      <c r="H107" s="1">
        <v>4</v>
      </c>
      <c r="I107" s="1">
        <v>2</v>
      </c>
      <c r="J107" s="1">
        <v>5</v>
      </c>
      <c r="K107" s="120" t="s">
        <v>56</v>
      </c>
      <c r="L107" s="1"/>
      <c r="M107" s="1"/>
      <c r="N107" s="1">
        <v>2</v>
      </c>
      <c r="O107" s="1">
        <v>2</v>
      </c>
      <c r="P107" s="1">
        <v>4</v>
      </c>
      <c r="Q107" s="135" t="s">
        <v>54</v>
      </c>
      <c r="R107" s="1"/>
      <c r="S107" s="1"/>
      <c r="T107" s="147" t="s">
        <v>213</v>
      </c>
      <c r="U107" s="1"/>
      <c r="V107" s="161">
        <f t="shared" si="16"/>
        <v>364.24</v>
      </c>
      <c r="W107" s="166">
        <v>1</v>
      </c>
      <c r="X107" s="1"/>
    </row>
    <row r="108" spans="1:29" x14ac:dyDescent="0.25">
      <c r="A108" s="161">
        <v>93</v>
      </c>
      <c r="B108" s="1" t="s">
        <v>219</v>
      </c>
      <c r="C108" s="1" t="s">
        <v>214</v>
      </c>
      <c r="D108" s="1">
        <v>7</v>
      </c>
      <c r="E108" s="1">
        <v>1</v>
      </c>
      <c r="F108" s="1">
        <v>3</v>
      </c>
      <c r="G108" s="1">
        <v>18</v>
      </c>
      <c r="H108" s="1">
        <v>3</v>
      </c>
      <c r="I108" s="1">
        <v>1</v>
      </c>
      <c r="J108" s="1">
        <v>1</v>
      </c>
      <c r="K108" s="120" t="s">
        <v>57</v>
      </c>
      <c r="L108" s="1"/>
      <c r="M108" s="1"/>
      <c r="N108" s="1">
        <v>1</v>
      </c>
      <c r="O108" s="1">
        <v>1</v>
      </c>
      <c r="P108" s="1">
        <v>3</v>
      </c>
      <c r="Q108" s="165" t="s">
        <v>63</v>
      </c>
      <c r="R108" s="1"/>
      <c r="S108" s="1"/>
      <c r="T108" s="38"/>
      <c r="U108" s="1"/>
      <c r="V108" s="158">
        <f t="shared" si="16"/>
        <v>70.650000000000006</v>
      </c>
      <c r="W108" s="171">
        <v>1</v>
      </c>
    </row>
    <row r="109" spans="1:29" s="124" customFormat="1" x14ac:dyDescent="0.25">
      <c r="A109" s="121">
        <v>94</v>
      </c>
      <c r="B109" s="121" t="s">
        <v>231</v>
      </c>
      <c r="C109" s="121" t="s">
        <v>231</v>
      </c>
      <c r="D109" s="121" t="s">
        <v>231</v>
      </c>
      <c r="E109" s="121" t="s">
        <v>231</v>
      </c>
      <c r="F109" s="121" t="s">
        <v>231</v>
      </c>
      <c r="G109" s="121" t="s">
        <v>231</v>
      </c>
      <c r="H109" s="121" t="s">
        <v>231</v>
      </c>
      <c r="I109" s="121" t="s">
        <v>231</v>
      </c>
      <c r="J109" s="121" t="s">
        <v>231</v>
      </c>
      <c r="K109" s="121" t="s">
        <v>231</v>
      </c>
      <c r="L109" s="121" t="s">
        <v>231</v>
      </c>
      <c r="M109" s="121" t="s">
        <v>231</v>
      </c>
      <c r="N109" s="121" t="s">
        <v>231</v>
      </c>
      <c r="O109" s="121" t="s">
        <v>231</v>
      </c>
      <c r="P109" s="121" t="s">
        <v>231</v>
      </c>
      <c r="Q109" s="121" t="s">
        <v>231</v>
      </c>
      <c r="R109" s="121" t="s">
        <v>231</v>
      </c>
      <c r="S109" s="121" t="s">
        <v>231</v>
      </c>
      <c r="T109" s="121" t="s">
        <v>231</v>
      </c>
      <c r="U109" s="121" t="s">
        <v>231</v>
      </c>
      <c r="V109" s="121" t="s">
        <v>231</v>
      </c>
      <c r="W109" s="121" t="s">
        <v>231</v>
      </c>
      <c r="AA109"/>
      <c r="AC109" s="173"/>
    </row>
    <row r="110" spans="1:29" s="124" customFormat="1" x14ac:dyDescent="0.25">
      <c r="A110" s="121">
        <v>95</v>
      </c>
      <c r="B110" s="121" t="s">
        <v>231</v>
      </c>
      <c r="C110" s="121" t="s">
        <v>231</v>
      </c>
      <c r="D110" s="121" t="s">
        <v>231</v>
      </c>
      <c r="E110" s="121" t="s">
        <v>231</v>
      </c>
      <c r="F110" s="121" t="s">
        <v>231</v>
      </c>
      <c r="G110" s="121" t="s">
        <v>231</v>
      </c>
      <c r="H110" s="121" t="s">
        <v>231</v>
      </c>
      <c r="I110" s="121" t="s">
        <v>231</v>
      </c>
      <c r="J110" s="121" t="s">
        <v>231</v>
      </c>
      <c r="K110" s="121" t="s">
        <v>231</v>
      </c>
      <c r="L110" s="121" t="s">
        <v>231</v>
      </c>
      <c r="M110" s="121" t="s">
        <v>231</v>
      </c>
      <c r="N110" s="121" t="s">
        <v>231</v>
      </c>
      <c r="O110" s="121" t="s">
        <v>231</v>
      </c>
      <c r="P110" s="121" t="s">
        <v>231</v>
      </c>
      <c r="Q110" s="121" t="s">
        <v>231</v>
      </c>
      <c r="R110" s="121" t="s">
        <v>231</v>
      </c>
      <c r="S110" s="121" t="s">
        <v>231</v>
      </c>
      <c r="T110" s="121" t="s">
        <v>231</v>
      </c>
      <c r="U110" s="121" t="s">
        <v>231</v>
      </c>
      <c r="V110" s="121" t="s">
        <v>231</v>
      </c>
      <c r="W110" s="121" t="s">
        <v>231</v>
      </c>
      <c r="AA110"/>
      <c r="AC110" s="173"/>
    </row>
    <row r="111" spans="1:29" x14ac:dyDescent="0.25">
      <c r="A111" s="179">
        <v>96</v>
      </c>
      <c r="B111" s="132" t="s">
        <v>181</v>
      </c>
      <c r="C111" s="132" t="s">
        <v>6</v>
      </c>
      <c r="D111" s="1">
        <v>18</v>
      </c>
      <c r="E111" s="1">
        <v>1.5</v>
      </c>
      <c r="F111" s="1">
        <v>5</v>
      </c>
      <c r="G111" s="1">
        <v>60</v>
      </c>
      <c r="H111" s="1">
        <v>4</v>
      </c>
      <c r="I111" s="1">
        <v>4</v>
      </c>
      <c r="J111" s="1">
        <v>8</v>
      </c>
      <c r="K111" s="120" t="s">
        <v>55</v>
      </c>
      <c r="L111" s="1"/>
      <c r="M111" s="1"/>
      <c r="N111" s="1">
        <v>5</v>
      </c>
      <c r="O111" s="1">
        <v>4</v>
      </c>
      <c r="P111" s="1">
        <v>5</v>
      </c>
      <c r="Q111" s="135" t="s">
        <v>54</v>
      </c>
      <c r="R111" s="1"/>
      <c r="S111" s="1"/>
      <c r="T111" s="147" t="s">
        <v>213</v>
      </c>
      <c r="U111" s="1"/>
      <c r="V111" s="133">
        <f t="shared" ref="V111:V112" si="17">(2*3.14*((F111)/2)*((F111/2)+(D111-E111)))</f>
        <v>298.3</v>
      </c>
      <c r="W111" s="166">
        <v>1</v>
      </c>
    </row>
    <row r="112" spans="1:29" ht="30" x14ac:dyDescent="0.25">
      <c r="A112" s="161">
        <v>97</v>
      </c>
      <c r="B112" s="132" t="s">
        <v>4</v>
      </c>
      <c r="C112" s="132" t="s">
        <v>5</v>
      </c>
      <c r="D112" s="1">
        <v>24</v>
      </c>
      <c r="E112" s="1">
        <v>2</v>
      </c>
      <c r="F112" s="1">
        <v>14</v>
      </c>
      <c r="G112" s="1">
        <v>36</v>
      </c>
      <c r="H112" s="1">
        <v>4</v>
      </c>
      <c r="I112" s="1">
        <v>2</v>
      </c>
      <c r="J112" s="1">
        <v>1</v>
      </c>
      <c r="K112" s="35" t="s">
        <v>57</v>
      </c>
      <c r="L112" s="1">
        <v>1</v>
      </c>
      <c r="M112" s="1"/>
      <c r="N112" s="1">
        <v>1</v>
      </c>
      <c r="O112" s="1">
        <v>1</v>
      </c>
      <c r="P112" s="1">
        <v>3</v>
      </c>
      <c r="Q112" s="167" t="s">
        <v>239</v>
      </c>
      <c r="R112" s="1"/>
      <c r="S112" s="38" t="s">
        <v>73</v>
      </c>
      <c r="T112" s="38"/>
      <c r="V112" s="105">
        <f t="shared" si="17"/>
        <v>1274.8399999999999</v>
      </c>
      <c r="W112" s="171">
        <v>1</v>
      </c>
      <c r="X112" s="171">
        <v>1</v>
      </c>
    </row>
    <row r="113" spans="1:29" ht="30" x14ac:dyDescent="0.25">
      <c r="A113" s="161">
        <v>98</v>
      </c>
      <c r="B113" s="132" t="s">
        <v>229</v>
      </c>
      <c r="C113" s="132" t="s">
        <v>5</v>
      </c>
      <c r="D113" s="1">
        <v>18</v>
      </c>
      <c r="E113" s="1">
        <v>1.5</v>
      </c>
      <c r="F113" s="1">
        <v>6</v>
      </c>
      <c r="G113" s="1">
        <v>60</v>
      </c>
      <c r="H113" s="1">
        <v>4</v>
      </c>
      <c r="I113" s="1">
        <v>1</v>
      </c>
      <c r="J113" s="1">
        <v>1</v>
      </c>
      <c r="K113" s="134" t="s">
        <v>57</v>
      </c>
      <c r="L113" s="1"/>
      <c r="M113" s="1"/>
      <c r="N113" s="1">
        <v>1</v>
      </c>
      <c r="O113" s="1">
        <v>2</v>
      </c>
      <c r="P113" s="1">
        <v>3</v>
      </c>
      <c r="Q113" s="167" t="s">
        <v>239</v>
      </c>
      <c r="R113" s="1"/>
      <c r="S113" s="38" t="s">
        <v>73</v>
      </c>
      <c r="T113" s="38"/>
      <c r="U113" s="1"/>
      <c r="V113" s="159">
        <f t="shared" ref="V113" si="18">(2*3.14*((F113)/2)*((F113/2)+(D113-E113)))</f>
        <v>367.38</v>
      </c>
      <c r="W113" s="171">
        <v>1</v>
      </c>
      <c r="X113" s="171">
        <v>1</v>
      </c>
    </row>
    <row r="114" spans="1:29" ht="30" x14ac:dyDescent="0.25">
      <c r="A114" s="161">
        <v>99</v>
      </c>
      <c r="B114" s="132" t="s">
        <v>229</v>
      </c>
      <c r="C114" s="132" t="s">
        <v>5</v>
      </c>
      <c r="D114" s="1">
        <v>18</v>
      </c>
      <c r="E114" s="1">
        <v>1.5</v>
      </c>
      <c r="F114" s="1">
        <v>6</v>
      </c>
      <c r="G114" s="1">
        <v>60</v>
      </c>
      <c r="H114" s="1">
        <v>4</v>
      </c>
      <c r="I114" s="1">
        <v>1</v>
      </c>
      <c r="J114" s="1">
        <v>8</v>
      </c>
      <c r="K114" s="134" t="s">
        <v>57</v>
      </c>
      <c r="L114" s="1"/>
      <c r="M114" s="1"/>
      <c r="N114" s="1">
        <v>1</v>
      </c>
      <c r="O114" s="1">
        <v>2</v>
      </c>
      <c r="P114" s="1">
        <v>3</v>
      </c>
      <c r="Q114" s="167" t="s">
        <v>239</v>
      </c>
      <c r="R114" s="1"/>
      <c r="S114" s="38" t="s">
        <v>73</v>
      </c>
      <c r="T114" s="147" t="s">
        <v>230</v>
      </c>
      <c r="U114" s="1"/>
      <c r="V114" s="159">
        <f t="shared" ref="V114" si="19">(2*3.14*((F114)/2)*((F114/2)+(D114-E114)))</f>
        <v>367.38</v>
      </c>
      <c r="W114" s="171">
        <v>1</v>
      </c>
      <c r="X114" s="171">
        <v>1</v>
      </c>
    </row>
    <row r="115" spans="1:29" x14ac:dyDescent="0.25">
      <c r="A115" s="175">
        <v>100</v>
      </c>
      <c r="B115" s="132" t="s">
        <v>13</v>
      </c>
      <c r="C115" s="132" t="s">
        <v>14</v>
      </c>
      <c r="D115" s="1">
        <v>6</v>
      </c>
      <c r="E115" s="1">
        <v>1.5</v>
      </c>
      <c r="F115" s="1">
        <v>3</v>
      </c>
      <c r="G115" s="1">
        <v>12</v>
      </c>
      <c r="H115" s="1">
        <v>3</v>
      </c>
      <c r="I115" s="1">
        <v>1</v>
      </c>
      <c r="J115" s="1">
        <v>1</v>
      </c>
      <c r="K115" s="134" t="s">
        <v>57</v>
      </c>
      <c r="L115" s="1"/>
      <c r="M115" s="1"/>
      <c r="N115" s="1">
        <v>1</v>
      </c>
      <c r="O115" s="1">
        <v>1</v>
      </c>
      <c r="P115" s="1">
        <v>3</v>
      </c>
      <c r="Q115" s="132" t="s">
        <v>184</v>
      </c>
      <c r="R115" s="1"/>
      <c r="S115" s="1"/>
      <c r="T115" s="38"/>
      <c r="U115" s="1"/>
      <c r="V115" s="1"/>
      <c r="W115" s="1"/>
    </row>
    <row r="116" spans="1:29" x14ac:dyDescent="0.25">
      <c r="A116" s="161">
        <v>101</v>
      </c>
      <c r="B116" s="132" t="s">
        <v>215</v>
      </c>
      <c r="C116" s="132" t="s">
        <v>180</v>
      </c>
      <c r="D116" s="1">
        <v>15</v>
      </c>
      <c r="E116" s="1">
        <v>1.8</v>
      </c>
      <c r="F116" s="1">
        <v>3</v>
      </c>
      <c r="G116" s="1">
        <v>30</v>
      </c>
      <c r="H116" s="1">
        <v>4</v>
      </c>
      <c r="I116" s="1">
        <v>2</v>
      </c>
      <c r="J116" s="1">
        <v>1</v>
      </c>
      <c r="K116" s="134" t="s">
        <v>56</v>
      </c>
      <c r="L116" s="1"/>
      <c r="M116" s="1"/>
      <c r="N116" s="1">
        <v>1</v>
      </c>
      <c r="O116" s="1">
        <v>2</v>
      </c>
      <c r="P116" s="1">
        <v>4</v>
      </c>
      <c r="Q116" s="167" t="s">
        <v>239</v>
      </c>
      <c r="R116" s="1"/>
      <c r="S116" s="1"/>
      <c r="T116" s="38"/>
      <c r="U116" s="1"/>
      <c r="V116" s="118">
        <f t="shared" ref="V116:V118" si="20">(2*3.14*((F116)/2)*((F116/2)+(D116-E116)))</f>
        <v>138.47399999999999</v>
      </c>
      <c r="W116" s="171">
        <v>1</v>
      </c>
      <c r="X116" s="171">
        <v>1</v>
      </c>
    </row>
    <row r="117" spans="1:29" x14ac:dyDescent="0.25">
      <c r="A117" s="161">
        <v>102</v>
      </c>
      <c r="B117" s="132" t="s">
        <v>215</v>
      </c>
      <c r="C117" s="132" t="s">
        <v>180</v>
      </c>
      <c r="D117" s="1">
        <v>15</v>
      </c>
      <c r="E117" s="1">
        <v>1.8</v>
      </c>
      <c r="F117" s="1">
        <v>3</v>
      </c>
      <c r="G117" s="1">
        <v>30</v>
      </c>
      <c r="H117" s="1">
        <v>4</v>
      </c>
      <c r="I117" s="1">
        <v>2</v>
      </c>
      <c r="J117" s="1">
        <v>1</v>
      </c>
      <c r="K117" s="134" t="s">
        <v>56</v>
      </c>
      <c r="L117" s="1"/>
      <c r="M117" s="1"/>
      <c r="N117" s="1">
        <v>1</v>
      </c>
      <c r="O117" s="1">
        <v>2</v>
      </c>
      <c r="P117" s="1">
        <v>4</v>
      </c>
      <c r="Q117" s="167" t="s">
        <v>239</v>
      </c>
      <c r="R117" s="1"/>
      <c r="S117" s="1"/>
      <c r="T117" s="38"/>
      <c r="U117" s="1"/>
      <c r="V117" s="118">
        <f t="shared" si="20"/>
        <v>138.47399999999999</v>
      </c>
      <c r="W117" s="171">
        <v>1</v>
      </c>
      <c r="X117" s="171">
        <v>1</v>
      </c>
    </row>
    <row r="118" spans="1:29" x14ac:dyDescent="0.25">
      <c r="A118" s="161">
        <v>103</v>
      </c>
      <c r="B118" s="132" t="s">
        <v>215</v>
      </c>
      <c r="C118" s="132" t="s">
        <v>180</v>
      </c>
      <c r="D118" s="1">
        <v>10</v>
      </c>
      <c r="E118" s="1">
        <v>1.5</v>
      </c>
      <c r="F118" s="1">
        <v>3</v>
      </c>
      <c r="G118" s="1">
        <v>20</v>
      </c>
      <c r="H118" s="1">
        <v>3</v>
      </c>
      <c r="I118" s="1">
        <v>2</v>
      </c>
      <c r="J118" s="1">
        <v>2</v>
      </c>
      <c r="K118" s="134" t="s">
        <v>56</v>
      </c>
      <c r="L118" s="1"/>
      <c r="M118" s="1"/>
      <c r="N118" s="1">
        <v>1</v>
      </c>
      <c r="O118" s="1">
        <v>2</v>
      </c>
      <c r="P118" s="1">
        <v>3</v>
      </c>
      <c r="Q118" s="167" t="s">
        <v>64</v>
      </c>
      <c r="R118" s="1"/>
      <c r="S118" s="1"/>
      <c r="T118" s="38"/>
      <c r="U118" s="1"/>
      <c r="V118" s="157">
        <f t="shared" si="20"/>
        <v>94.2</v>
      </c>
      <c r="W118" s="171">
        <v>1</v>
      </c>
      <c r="X118" s="1"/>
    </row>
    <row r="119" spans="1:29" x14ac:dyDescent="0.25">
      <c r="A119" s="161">
        <v>104</v>
      </c>
      <c r="B119" s="132" t="s">
        <v>215</v>
      </c>
      <c r="C119" s="132" t="s">
        <v>180</v>
      </c>
      <c r="D119" s="1">
        <v>10</v>
      </c>
      <c r="E119" s="1">
        <v>1.5</v>
      </c>
      <c r="F119" s="1">
        <v>3</v>
      </c>
      <c r="G119" s="1">
        <v>20</v>
      </c>
      <c r="H119" s="1">
        <v>3</v>
      </c>
      <c r="I119" s="1">
        <v>2</v>
      </c>
      <c r="J119" s="1">
        <v>3</v>
      </c>
      <c r="K119" s="134" t="s">
        <v>56</v>
      </c>
      <c r="L119" s="1"/>
      <c r="M119" s="1"/>
      <c r="N119" s="1">
        <v>1</v>
      </c>
      <c r="O119" s="1">
        <v>2</v>
      </c>
      <c r="P119" s="1">
        <v>3</v>
      </c>
      <c r="Q119" s="167" t="s">
        <v>64</v>
      </c>
      <c r="R119" s="1"/>
      <c r="S119" s="1"/>
      <c r="T119" s="38"/>
      <c r="U119" s="1"/>
      <c r="V119" s="157">
        <f t="shared" ref="V119" si="21">(2*3.14*((F119)/2)*((F119/2)+(D119-E119)))</f>
        <v>94.2</v>
      </c>
      <c r="W119" s="171">
        <v>1</v>
      </c>
      <c r="X119" s="1"/>
    </row>
    <row r="120" spans="1:29" s="124" customFormat="1" x14ac:dyDescent="0.25">
      <c r="A120" s="121">
        <v>105</v>
      </c>
      <c r="B120" s="121" t="s">
        <v>231</v>
      </c>
      <c r="C120" s="121" t="s">
        <v>231</v>
      </c>
      <c r="D120" s="121" t="s">
        <v>231</v>
      </c>
      <c r="E120" s="121" t="s">
        <v>231</v>
      </c>
      <c r="F120" s="121" t="s">
        <v>231</v>
      </c>
      <c r="G120" s="121" t="s">
        <v>231</v>
      </c>
      <c r="H120" s="121" t="s">
        <v>231</v>
      </c>
      <c r="I120" s="121" t="s">
        <v>231</v>
      </c>
      <c r="J120" s="121" t="s">
        <v>231</v>
      </c>
      <c r="K120" s="121" t="s">
        <v>231</v>
      </c>
      <c r="L120" s="121" t="s">
        <v>231</v>
      </c>
      <c r="M120" s="121" t="s">
        <v>231</v>
      </c>
      <c r="N120" s="121" t="s">
        <v>231</v>
      </c>
      <c r="O120" s="121" t="s">
        <v>231</v>
      </c>
      <c r="P120" s="121" t="s">
        <v>231</v>
      </c>
      <c r="Q120" s="121" t="s">
        <v>231</v>
      </c>
      <c r="R120" s="121" t="s">
        <v>231</v>
      </c>
      <c r="S120" s="121" t="s">
        <v>231</v>
      </c>
      <c r="T120" s="121" t="s">
        <v>231</v>
      </c>
      <c r="U120" s="121" t="s">
        <v>231</v>
      </c>
      <c r="V120" s="121" t="s">
        <v>231</v>
      </c>
      <c r="W120" s="121" t="s">
        <v>231</v>
      </c>
      <c r="AA120"/>
      <c r="AC120" s="173"/>
    </row>
    <row r="121" spans="1:29" s="124" customFormat="1" x14ac:dyDescent="0.25">
      <c r="A121" s="121">
        <v>106</v>
      </c>
      <c r="B121" s="121" t="s">
        <v>231</v>
      </c>
      <c r="C121" s="121" t="s">
        <v>231</v>
      </c>
      <c r="D121" s="121" t="s">
        <v>231</v>
      </c>
      <c r="E121" s="121" t="s">
        <v>231</v>
      </c>
      <c r="F121" s="121" t="s">
        <v>231</v>
      </c>
      <c r="G121" s="121" t="s">
        <v>231</v>
      </c>
      <c r="H121" s="121" t="s">
        <v>231</v>
      </c>
      <c r="I121" s="121" t="s">
        <v>231</v>
      </c>
      <c r="J121" s="121" t="s">
        <v>231</v>
      </c>
      <c r="K121" s="121" t="s">
        <v>231</v>
      </c>
      <c r="L121" s="121" t="s">
        <v>231</v>
      </c>
      <c r="M121" s="121" t="s">
        <v>231</v>
      </c>
      <c r="N121" s="121" t="s">
        <v>231</v>
      </c>
      <c r="O121" s="121" t="s">
        <v>231</v>
      </c>
      <c r="P121" s="121" t="s">
        <v>231</v>
      </c>
      <c r="Q121" s="121" t="s">
        <v>231</v>
      </c>
      <c r="R121" s="121" t="s">
        <v>231</v>
      </c>
      <c r="S121" s="121" t="s">
        <v>231</v>
      </c>
      <c r="T121" s="121" t="s">
        <v>231</v>
      </c>
      <c r="U121" s="121" t="s">
        <v>231</v>
      </c>
      <c r="V121" s="121" t="s">
        <v>231</v>
      </c>
      <c r="W121" s="121" t="s">
        <v>231</v>
      </c>
      <c r="AA121"/>
      <c r="AC121" s="173"/>
    </row>
    <row r="122" spans="1:29" ht="30" x14ac:dyDescent="0.25">
      <c r="A122" s="161">
        <v>107</v>
      </c>
      <c r="B122" s="45" t="s">
        <v>7</v>
      </c>
      <c r="C122" s="45" t="s">
        <v>180</v>
      </c>
      <c r="D122" s="1">
        <v>18</v>
      </c>
      <c r="E122" s="1">
        <v>2.5</v>
      </c>
      <c r="F122" s="1">
        <v>5</v>
      </c>
      <c r="G122" s="1">
        <v>50</v>
      </c>
      <c r="H122" s="1">
        <v>4</v>
      </c>
      <c r="I122" s="1">
        <v>1</v>
      </c>
      <c r="J122" s="132">
        <v>1</v>
      </c>
      <c r="K122" s="132" t="s">
        <v>56</v>
      </c>
      <c r="L122" s="1"/>
      <c r="M122" s="120"/>
      <c r="N122" s="1">
        <v>2</v>
      </c>
      <c r="O122" s="1">
        <v>1</v>
      </c>
      <c r="P122" s="1">
        <v>4</v>
      </c>
      <c r="Q122" s="167" t="s">
        <v>239</v>
      </c>
      <c r="R122" s="1"/>
      <c r="S122" s="38" t="s">
        <v>73</v>
      </c>
      <c r="T122" s="38"/>
      <c r="U122" s="1"/>
      <c r="V122" s="133">
        <f t="shared" ref="V122" si="22">(2*3.14*((F122)/2)*((F122/2)+(D122-E122)))</f>
        <v>282.60000000000002</v>
      </c>
      <c r="W122" s="171">
        <v>1</v>
      </c>
      <c r="X122" s="171">
        <v>1</v>
      </c>
    </row>
    <row r="123" spans="1:29" ht="30" x14ac:dyDescent="0.25">
      <c r="A123" s="161">
        <v>108</v>
      </c>
      <c r="B123" s="45" t="s">
        <v>7</v>
      </c>
      <c r="C123" s="45" t="s">
        <v>180</v>
      </c>
      <c r="D123" s="1">
        <v>18</v>
      </c>
      <c r="E123" s="1">
        <v>2.5</v>
      </c>
      <c r="F123" s="1">
        <v>5</v>
      </c>
      <c r="G123" s="1">
        <v>50</v>
      </c>
      <c r="H123" s="1">
        <v>4</v>
      </c>
      <c r="I123" s="1">
        <v>1</v>
      </c>
      <c r="J123" s="132">
        <v>1</v>
      </c>
      <c r="K123" s="132" t="s">
        <v>56</v>
      </c>
      <c r="L123" s="1"/>
      <c r="M123" s="120"/>
      <c r="N123" s="1">
        <v>2</v>
      </c>
      <c r="O123" s="1">
        <v>1</v>
      </c>
      <c r="P123" s="1">
        <v>4</v>
      </c>
      <c r="Q123" s="167" t="s">
        <v>239</v>
      </c>
      <c r="R123" s="1"/>
      <c r="S123" s="38" t="s">
        <v>73</v>
      </c>
      <c r="T123" s="38"/>
      <c r="U123" s="1"/>
      <c r="V123" s="133">
        <f t="shared" ref="V123:V124" si="23">(2*3.14*((F123)/2)*((F123/2)+(D123-E123)))</f>
        <v>282.60000000000002</v>
      </c>
      <c r="W123" s="171">
        <v>1</v>
      </c>
      <c r="X123" s="171">
        <v>1</v>
      </c>
    </row>
    <row r="124" spans="1:29" ht="30" x14ac:dyDescent="0.25">
      <c r="A124" s="161">
        <v>109</v>
      </c>
      <c r="B124" s="45" t="s">
        <v>7</v>
      </c>
      <c r="C124" s="45" t="s">
        <v>180</v>
      </c>
      <c r="D124" s="1">
        <v>18</v>
      </c>
      <c r="E124" s="1">
        <v>2.5</v>
      </c>
      <c r="F124" s="1">
        <v>5</v>
      </c>
      <c r="G124" s="1">
        <v>50</v>
      </c>
      <c r="H124" s="1">
        <v>4</v>
      </c>
      <c r="I124" s="1">
        <v>1</v>
      </c>
      <c r="J124" s="132">
        <v>1</v>
      </c>
      <c r="K124" s="132" t="s">
        <v>56</v>
      </c>
      <c r="L124" s="1"/>
      <c r="M124" s="120"/>
      <c r="N124" s="1">
        <v>2</v>
      </c>
      <c r="O124" s="1">
        <v>1</v>
      </c>
      <c r="P124" s="1">
        <v>4</v>
      </c>
      <c r="Q124" s="167" t="s">
        <v>239</v>
      </c>
      <c r="R124" s="1"/>
      <c r="S124" s="38" t="s">
        <v>73</v>
      </c>
      <c r="T124" s="38"/>
      <c r="U124" s="1"/>
      <c r="V124" s="133">
        <f t="shared" si="23"/>
        <v>282.60000000000002</v>
      </c>
      <c r="W124" s="171">
        <v>1</v>
      </c>
      <c r="X124" s="171">
        <v>1</v>
      </c>
    </row>
    <row r="125" spans="1:29" x14ac:dyDescent="0.25">
      <c r="A125" s="179">
        <v>110</v>
      </c>
      <c r="B125" s="45" t="s">
        <v>7</v>
      </c>
      <c r="C125" s="45" t="s">
        <v>180</v>
      </c>
      <c r="D125" s="1">
        <v>18</v>
      </c>
      <c r="E125" s="1">
        <v>3</v>
      </c>
      <c r="F125" s="1">
        <v>5</v>
      </c>
      <c r="G125" s="1">
        <v>34</v>
      </c>
      <c r="H125" s="1">
        <v>4</v>
      </c>
      <c r="I125" s="1">
        <v>2</v>
      </c>
      <c r="J125" s="1">
        <v>1</v>
      </c>
      <c r="K125" s="134" t="s">
        <v>55</v>
      </c>
      <c r="L125" s="1"/>
      <c r="M125" s="1"/>
      <c r="N125" s="1">
        <v>2</v>
      </c>
      <c r="O125" s="1">
        <v>3</v>
      </c>
      <c r="P125" s="1">
        <v>4</v>
      </c>
      <c r="Q125" s="135" t="s">
        <v>54</v>
      </c>
      <c r="R125" s="1"/>
      <c r="S125" s="1"/>
      <c r="T125" s="147" t="s">
        <v>213</v>
      </c>
      <c r="U125" s="1"/>
      <c r="V125" s="133">
        <f t="shared" ref="V125:V130" si="24">(2*3.14*((F125)/2)*((F125/2)+(D125-E125)))</f>
        <v>274.75</v>
      </c>
      <c r="W125" s="166">
        <v>1</v>
      </c>
    </row>
    <row r="126" spans="1:29" x14ac:dyDescent="0.25">
      <c r="A126" s="179">
        <v>111</v>
      </c>
      <c r="B126" s="45" t="s">
        <v>7</v>
      </c>
      <c r="C126" s="45" t="s">
        <v>180</v>
      </c>
      <c r="D126" s="1">
        <v>18</v>
      </c>
      <c r="E126" s="1">
        <v>3</v>
      </c>
      <c r="F126" s="1">
        <v>5</v>
      </c>
      <c r="G126" s="1">
        <v>34</v>
      </c>
      <c r="H126" s="1">
        <v>4</v>
      </c>
      <c r="I126" s="1">
        <v>2</v>
      </c>
      <c r="J126" s="1">
        <v>1</v>
      </c>
      <c r="K126" s="134" t="s">
        <v>55</v>
      </c>
      <c r="L126" s="1"/>
      <c r="M126" s="1"/>
      <c r="N126" s="1">
        <v>2</v>
      </c>
      <c r="O126" s="1">
        <v>3</v>
      </c>
      <c r="P126" s="1">
        <v>4</v>
      </c>
      <c r="Q126" s="135" t="s">
        <v>54</v>
      </c>
      <c r="R126" s="1"/>
      <c r="S126" s="1"/>
      <c r="T126" s="147" t="s">
        <v>213</v>
      </c>
      <c r="U126" s="1"/>
      <c r="V126" s="133">
        <f t="shared" si="24"/>
        <v>274.75</v>
      </c>
      <c r="W126" s="166">
        <v>1</v>
      </c>
    </row>
    <row r="127" spans="1:29" x14ac:dyDescent="0.25">
      <c r="A127" s="179">
        <v>112</v>
      </c>
      <c r="B127" s="45" t="s">
        <v>7</v>
      </c>
      <c r="C127" s="45" t="s">
        <v>180</v>
      </c>
      <c r="D127" s="1">
        <v>18</v>
      </c>
      <c r="E127" s="1">
        <v>3</v>
      </c>
      <c r="F127" s="1">
        <v>4</v>
      </c>
      <c r="G127" s="1">
        <v>34</v>
      </c>
      <c r="H127" s="1">
        <v>4</v>
      </c>
      <c r="I127" s="1">
        <v>2</v>
      </c>
      <c r="J127" s="1">
        <v>1</v>
      </c>
      <c r="K127" s="134" t="s">
        <v>55</v>
      </c>
      <c r="L127" s="1"/>
      <c r="M127" s="1"/>
      <c r="N127" s="1">
        <v>2</v>
      </c>
      <c r="O127" s="1">
        <v>3</v>
      </c>
      <c r="P127" s="1">
        <v>4</v>
      </c>
      <c r="Q127" s="135" t="s">
        <v>54</v>
      </c>
      <c r="R127" s="1"/>
      <c r="S127" s="1"/>
      <c r="T127" s="147" t="s">
        <v>213</v>
      </c>
      <c r="U127" s="1"/>
      <c r="V127" s="133">
        <f t="shared" si="24"/>
        <v>213.52</v>
      </c>
      <c r="W127" s="166">
        <v>1</v>
      </c>
    </row>
    <row r="128" spans="1:29" x14ac:dyDescent="0.25">
      <c r="A128" s="179">
        <v>113</v>
      </c>
      <c r="B128" s="45" t="s">
        <v>181</v>
      </c>
      <c r="C128" s="45" t="s">
        <v>6</v>
      </c>
      <c r="D128" s="1">
        <v>14</v>
      </c>
      <c r="E128" s="1">
        <v>2</v>
      </c>
      <c r="F128" s="1">
        <v>6</v>
      </c>
      <c r="G128" s="1">
        <v>35</v>
      </c>
      <c r="H128" s="1">
        <v>4</v>
      </c>
      <c r="I128" s="1">
        <v>3</v>
      </c>
      <c r="J128" s="1">
        <v>1</v>
      </c>
      <c r="K128" s="134" t="s">
        <v>55</v>
      </c>
      <c r="L128" s="1"/>
      <c r="M128" s="1"/>
      <c r="N128" s="1">
        <v>3</v>
      </c>
      <c r="O128" s="1">
        <v>2</v>
      </c>
      <c r="P128" s="1">
        <v>5</v>
      </c>
      <c r="Q128" s="135" t="s">
        <v>54</v>
      </c>
      <c r="R128" s="1"/>
      <c r="S128" s="1"/>
      <c r="T128" s="147" t="s">
        <v>213</v>
      </c>
      <c r="U128" s="1"/>
      <c r="V128" s="133">
        <f t="shared" si="24"/>
        <v>282.60000000000002</v>
      </c>
      <c r="W128" s="166">
        <v>1</v>
      </c>
    </row>
    <row r="129" spans="1:24" x14ac:dyDescent="0.25">
      <c r="A129" s="179">
        <v>114</v>
      </c>
      <c r="B129" s="45" t="s">
        <v>7</v>
      </c>
      <c r="C129" s="45" t="s">
        <v>180</v>
      </c>
      <c r="D129" s="1">
        <v>10</v>
      </c>
      <c r="E129" s="1">
        <v>3</v>
      </c>
      <c r="F129" s="1">
        <v>3</v>
      </c>
      <c r="G129" s="1">
        <v>25</v>
      </c>
      <c r="H129" s="1">
        <v>4</v>
      </c>
      <c r="I129" s="1">
        <v>3</v>
      </c>
      <c r="J129" s="1">
        <v>1</v>
      </c>
      <c r="K129" s="134" t="s">
        <v>55</v>
      </c>
      <c r="L129" s="1"/>
      <c r="M129" s="1"/>
      <c r="N129" s="1">
        <v>4</v>
      </c>
      <c r="O129" s="1">
        <v>2</v>
      </c>
      <c r="P129" s="1">
        <v>5</v>
      </c>
      <c r="Q129" s="135" t="s">
        <v>54</v>
      </c>
      <c r="R129" s="1"/>
      <c r="S129" s="1"/>
      <c r="T129" s="147" t="s">
        <v>213</v>
      </c>
      <c r="U129" s="1"/>
      <c r="V129" s="156">
        <f t="shared" si="24"/>
        <v>80.069999999999993</v>
      </c>
      <c r="W129" s="166">
        <v>1</v>
      </c>
    </row>
    <row r="130" spans="1:24" x14ac:dyDescent="0.25">
      <c r="A130" s="179">
        <v>115</v>
      </c>
      <c r="B130" s="45" t="s">
        <v>7</v>
      </c>
      <c r="C130" s="45" t="s">
        <v>180</v>
      </c>
      <c r="D130" s="1">
        <v>10</v>
      </c>
      <c r="E130" s="1">
        <v>3</v>
      </c>
      <c r="F130" s="1">
        <v>3</v>
      </c>
      <c r="G130" s="1">
        <v>25</v>
      </c>
      <c r="H130" s="1">
        <v>4</v>
      </c>
      <c r="I130" s="1">
        <v>3</v>
      </c>
      <c r="J130" s="1">
        <v>1</v>
      </c>
      <c r="K130" s="134" t="s">
        <v>55</v>
      </c>
      <c r="L130" s="1"/>
      <c r="M130" s="1"/>
      <c r="N130" s="1">
        <v>4</v>
      </c>
      <c r="O130" s="1">
        <v>2</v>
      </c>
      <c r="P130" s="1">
        <v>5</v>
      </c>
      <c r="Q130" s="135" t="s">
        <v>54</v>
      </c>
      <c r="R130" s="1"/>
      <c r="S130" s="1"/>
      <c r="T130" s="147" t="s">
        <v>213</v>
      </c>
      <c r="U130" s="1"/>
      <c r="V130" s="156">
        <f t="shared" si="24"/>
        <v>80.069999999999993</v>
      </c>
      <c r="W130" s="166">
        <v>1</v>
      </c>
    </row>
    <row r="131" spans="1:24" x14ac:dyDescent="0.25">
      <c r="W131">
        <f>W130+W129+W128+W127+W126+W125+W111+W107+W106+W105+W103+W102+W101+W100+W99+W98+W96+W95+W94+W93+W91+W90+W88+W86+W83+W82+W81+W79+W78+W75+W69+W68+W67+W66+W61+W60+W56+W35+W34+W24+W23+W22+W21+W20+W16+W15</f>
        <v>45</v>
      </c>
    </row>
    <row r="132" spans="1:24" x14ac:dyDescent="0.25">
      <c r="B132" s="96" t="s">
        <v>137</v>
      </c>
      <c r="W132">
        <f>W124+W123+W122+W119+W118+W117+W116+W114+W113+W112+W108+W97+W92+W89+W87+W80+W77+W76+W74+W73+W72+W71+W65+W62+W59+W58+W57+W55+W54+W53+W52+W51+W50+W49+W48+W47+W46+W45+W44+W43+W42+W41+W40+W39+W38+W37+W36+W30+W29+W28+W26+W25+W19+W18+W17</f>
        <v>55</v>
      </c>
      <c r="X132">
        <f>X124+X123+X122+X119+X118+X117+X116+X114+X113+X112+X108+X107+X97+X92+X89+X88+X87+X80+X77+X76+X74+X73+X72+X71+X65+X62+X59+X58+X57+X56+X55+X54+X53+X52+X51+X50+X49+X48+X47+X46+X45+X44+X43+X42+X41+X40+X39+X38+X37+X36+X30+X29+X28+X26+X25+X19+X18+X17</f>
        <v>27</v>
      </c>
    </row>
    <row r="133" spans="1:24" ht="59.25" customHeight="1" x14ac:dyDescent="0.25">
      <c r="B133" s="217" t="s">
        <v>51</v>
      </c>
      <c r="C133" s="217"/>
      <c r="D133" s="217"/>
      <c r="E133" s="217"/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X133">
        <f>W132+X132</f>
        <v>82</v>
      </c>
    </row>
    <row r="134" spans="1:24" x14ac:dyDescent="0.25">
      <c r="B134" s="36" t="s">
        <v>58</v>
      </c>
    </row>
    <row r="135" spans="1:24" ht="30" customHeight="1" x14ac:dyDescent="0.25">
      <c r="B135" s="224" t="s">
        <v>75</v>
      </c>
      <c r="C135" s="224"/>
      <c r="D135" s="224"/>
      <c r="E135" s="224"/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</row>
    <row r="136" spans="1:24" x14ac:dyDescent="0.25">
      <c r="B136" s="36" t="s">
        <v>74</v>
      </c>
    </row>
    <row r="137" spans="1:24" x14ac:dyDescent="0.25">
      <c r="B137" s="110"/>
      <c r="C137">
        <v>45</v>
      </c>
    </row>
    <row r="138" spans="1:24" x14ac:dyDescent="0.25">
      <c r="B138" s="180"/>
      <c r="C138">
        <v>55</v>
      </c>
    </row>
    <row r="139" spans="1:24" x14ac:dyDescent="0.25">
      <c r="B139" s="181"/>
      <c r="C139">
        <v>9</v>
      </c>
    </row>
    <row r="141" spans="1:24" x14ac:dyDescent="0.25">
      <c r="B141" s="168" t="s">
        <v>242</v>
      </c>
      <c r="C141">
        <f>C137+C138+C139</f>
        <v>109</v>
      </c>
    </row>
  </sheetData>
  <mergeCells count="25">
    <mergeCell ref="A13:A14"/>
    <mergeCell ref="U13:U14"/>
    <mergeCell ref="V13:V14"/>
    <mergeCell ref="B135:T135"/>
    <mergeCell ref="D13:D14"/>
    <mergeCell ref="E13:E14"/>
    <mergeCell ref="F13:F14"/>
    <mergeCell ref="G13:G14"/>
    <mergeCell ref="H13:H14"/>
    <mergeCell ref="I13:I14"/>
    <mergeCell ref="J13:J14"/>
    <mergeCell ref="Q13:S13"/>
    <mergeCell ref="O13:O14"/>
    <mergeCell ref="P13:P14"/>
    <mergeCell ref="T13:T14"/>
    <mergeCell ref="B13:C14"/>
    <mergeCell ref="S7:T7"/>
    <mergeCell ref="S8:T8"/>
    <mergeCell ref="W13:W14"/>
    <mergeCell ref="K9:N9"/>
    <mergeCell ref="B133:T133"/>
    <mergeCell ref="K13:K14"/>
    <mergeCell ref="L13:L14"/>
    <mergeCell ref="M13:M14"/>
    <mergeCell ref="N13:N14"/>
  </mergeCells>
  <pageMargins left="0" right="0" top="0" bottom="0" header="0" footer="0"/>
  <pageSetup paperSize="9" scale="26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11"/>
  <sheetViews>
    <sheetView zoomScaleNormal="100" zoomScaleSheetLayoutView="100" workbookViewId="0">
      <selection activeCell="W225" sqref="W225"/>
    </sheetView>
  </sheetViews>
  <sheetFormatPr defaultColWidth="9" defaultRowHeight="15" x14ac:dyDescent="0.25"/>
  <cols>
    <col min="1" max="1" width="13.42578125" style="36" customWidth="1"/>
    <col min="2" max="2" width="13" style="36" customWidth="1"/>
    <col min="3" max="3" width="12.7109375" style="36" customWidth="1"/>
    <col min="4" max="4" width="19.85546875" style="36" customWidth="1"/>
    <col min="5" max="5" width="10.42578125" style="36" customWidth="1"/>
    <col min="6" max="6" width="12.5703125" style="36" customWidth="1"/>
    <col min="7" max="7" width="9" style="36"/>
    <col min="8" max="8" width="10.42578125" style="36" customWidth="1"/>
    <col min="9" max="9" width="9" style="36"/>
    <col min="10" max="10" width="10.140625" style="36" customWidth="1"/>
    <col min="11" max="14" width="4.85546875" style="36" customWidth="1"/>
    <col min="15" max="15" width="10.5703125" style="36" customWidth="1"/>
    <col min="16" max="16" width="4" style="36" customWidth="1"/>
    <col min="17" max="16384" width="9" style="36"/>
  </cols>
  <sheetData>
    <row r="1" spans="1:16" ht="15" customHeight="1" x14ac:dyDescent="0.25">
      <c r="A1" s="49"/>
      <c r="B1" s="51" t="s">
        <v>35</v>
      </c>
      <c r="C1" s="50"/>
      <c r="D1" s="51"/>
      <c r="E1" s="52"/>
      <c r="F1" s="52"/>
      <c r="G1" s="52"/>
      <c r="H1" s="53"/>
      <c r="I1" s="52"/>
      <c r="J1" s="52"/>
      <c r="K1" s="98"/>
      <c r="L1" s="98"/>
      <c r="M1" s="98"/>
      <c r="N1" s="98"/>
      <c r="O1" s="98"/>
    </row>
    <row r="2" spans="1:16" ht="15" customHeight="1" x14ac:dyDescent="0.35">
      <c r="A2" s="49"/>
      <c r="B2" s="55" t="s">
        <v>37</v>
      </c>
      <c r="C2" s="54"/>
      <c r="D2" s="55"/>
      <c r="E2" s="52"/>
      <c r="F2" s="52"/>
      <c r="G2" s="52"/>
      <c r="H2" s="56"/>
      <c r="I2" s="56"/>
      <c r="J2" s="56"/>
    </row>
    <row r="3" spans="1:16" ht="15" customHeight="1" x14ac:dyDescent="0.35">
      <c r="A3" s="49"/>
      <c r="B3" s="14" t="s">
        <v>43</v>
      </c>
      <c r="C3" s="54"/>
      <c r="D3" s="14"/>
      <c r="E3" s="52"/>
      <c r="F3" s="52"/>
      <c r="G3" s="52"/>
      <c r="H3" s="24"/>
      <c r="I3" s="24"/>
      <c r="J3" s="24"/>
      <c r="N3" s="73"/>
      <c r="O3" s="210">
        <f>I57+I85+I86</f>
        <v>204.96</v>
      </c>
      <c r="P3" s="168" t="s">
        <v>246</v>
      </c>
    </row>
    <row r="4" spans="1:16" ht="15" customHeight="1" x14ac:dyDescent="0.35">
      <c r="A4" s="49"/>
      <c r="B4" s="14" t="s">
        <v>38</v>
      </c>
      <c r="C4" s="54"/>
      <c r="D4" s="14"/>
      <c r="E4" s="52"/>
      <c r="F4" s="52"/>
      <c r="G4" s="52"/>
      <c r="H4" s="24"/>
      <c r="I4" s="24"/>
      <c r="J4" s="24"/>
      <c r="O4" s="210"/>
    </row>
    <row r="5" spans="1:16" ht="15" customHeight="1" x14ac:dyDescent="0.25">
      <c r="A5" s="49"/>
      <c r="B5" s="14" t="s">
        <v>39</v>
      </c>
      <c r="C5" s="52"/>
      <c r="D5" s="14"/>
      <c r="E5" s="52"/>
      <c r="F5" s="52"/>
      <c r="G5" s="52"/>
      <c r="H5" s="24"/>
      <c r="I5" s="24"/>
      <c r="J5" s="24"/>
      <c r="N5" s="72"/>
      <c r="O5" s="210">
        <f>I142+I143+I144+I145+I146+I170</f>
        <v>1274.8</v>
      </c>
      <c r="P5" s="168" t="s">
        <v>246</v>
      </c>
    </row>
    <row r="6" spans="1:16" ht="15" customHeight="1" x14ac:dyDescent="0.25">
      <c r="A6" s="57"/>
      <c r="B6" s="36" t="s">
        <v>40</v>
      </c>
      <c r="C6" s="58"/>
      <c r="E6" s="59"/>
      <c r="F6" s="59"/>
      <c r="G6" s="52"/>
      <c r="H6" s="24"/>
      <c r="I6" s="24"/>
      <c r="J6" s="24"/>
    </row>
    <row r="7" spans="1:16" ht="15" customHeight="1" x14ac:dyDescent="0.25">
      <c r="A7" s="49"/>
      <c r="B7" s="52"/>
      <c r="C7" s="52"/>
      <c r="D7" s="52"/>
      <c r="E7" s="52"/>
      <c r="F7" s="52"/>
      <c r="G7" s="52"/>
      <c r="H7" s="60"/>
      <c r="I7" s="60"/>
      <c r="J7" s="60"/>
    </row>
    <row r="8" spans="1:16" x14ac:dyDescent="0.25">
      <c r="A8" s="61" t="s">
        <v>41</v>
      </c>
      <c r="B8" s="55" t="s">
        <v>48</v>
      </c>
      <c r="C8" s="62"/>
      <c r="D8" s="55"/>
      <c r="E8" s="60"/>
      <c r="F8" s="60"/>
      <c r="G8" s="60"/>
      <c r="H8" s="60"/>
      <c r="I8" s="60"/>
      <c r="J8" s="60"/>
    </row>
    <row r="9" spans="1:16" x14ac:dyDescent="0.25">
      <c r="A9" s="61" t="s">
        <v>42</v>
      </c>
      <c r="B9" s="63" t="s">
        <v>47</v>
      </c>
      <c r="C9" s="62"/>
      <c r="D9" s="63"/>
      <c r="E9" s="63"/>
      <c r="F9" s="63"/>
      <c r="G9" s="63"/>
      <c r="H9" s="63"/>
      <c r="I9" s="63"/>
      <c r="J9" s="63"/>
    </row>
    <row r="11" spans="1:16" ht="23.25" x14ac:dyDescent="0.35">
      <c r="A11" s="66" t="s">
        <v>90</v>
      </c>
    </row>
    <row r="13" spans="1:16" ht="60.75" customHeight="1" x14ac:dyDescent="0.25">
      <c r="A13" s="64"/>
      <c r="B13" s="64"/>
      <c r="C13" s="281" t="s">
        <v>79</v>
      </c>
      <c r="D13" s="281"/>
      <c r="E13" s="281"/>
      <c r="F13" s="281"/>
      <c r="G13" s="281"/>
      <c r="H13" s="281"/>
      <c r="I13" s="281"/>
      <c r="J13" s="281"/>
    </row>
    <row r="14" spans="1:16" ht="93.75" customHeight="1" x14ac:dyDescent="0.25">
      <c r="A14" s="65"/>
      <c r="B14" s="65"/>
      <c r="C14" s="282" t="s">
        <v>138</v>
      </c>
      <c r="D14" s="283"/>
      <c r="E14" s="283"/>
      <c r="F14" s="283"/>
      <c r="G14" s="283"/>
      <c r="H14" s="283"/>
      <c r="I14" s="283"/>
      <c r="J14" s="283"/>
    </row>
    <row r="15" spans="1:16" ht="77.25" customHeight="1" x14ac:dyDescent="0.25">
      <c r="A15" s="65"/>
      <c r="B15" s="65"/>
      <c r="C15" s="282" t="s">
        <v>139</v>
      </c>
      <c r="D15" s="283"/>
      <c r="E15" s="283"/>
      <c r="F15" s="283"/>
      <c r="G15" s="283"/>
      <c r="H15" s="283"/>
      <c r="I15" s="283"/>
      <c r="J15" s="283"/>
    </row>
    <row r="16" spans="1:16" ht="32.25" customHeight="1" x14ac:dyDescent="0.25">
      <c r="A16" s="65"/>
      <c r="B16" s="65"/>
      <c r="C16" s="282" t="s">
        <v>140</v>
      </c>
      <c r="D16" s="283"/>
      <c r="E16" s="283"/>
      <c r="F16" s="283"/>
      <c r="G16" s="283"/>
      <c r="H16" s="283"/>
      <c r="I16" s="283"/>
      <c r="J16" s="283"/>
    </row>
    <row r="17" spans="1:10" ht="48" customHeight="1" x14ac:dyDescent="0.25">
      <c r="A17" s="64"/>
      <c r="B17" s="64"/>
      <c r="C17" s="284" t="s">
        <v>216</v>
      </c>
      <c r="D17" s="281"/>
      <c r="E17" s="281"/>
      <c r="F17" s="281"/>
      <c r="G17" s="281"/>
      <c r="H17" s="281"/>
      <c r="I17" s="281"/>
      <c r="J17" s="281"/>
    </row>
    <row r="19" spans="1:10" x14ac:dyDescent="0.25">
      <c r="A19" s="67" t="s">
        <v>25</v>
      </c>
      <c r="C19" s="69">
        <v>1</v>
      </c>
    </row>
    <row r="20" spans="1:10" x14ac:dyDescent="0.25">
      <c r="A20" s="67"/>
      <c r="C20" s="69"/>
    </row>
    <row r="21" spans="1:10" s="140" customFormat="1" ht="18.75" x14ac:dyDescent="0.3">
      <c r="A21" s="137" t="s">
        <v>26</v>
      </c>
      <c r="B21" s="138"/>
      <c r="C21" s="139" t="s">
        <v>27</v>
      </c>
    </row>
    <row r="22" spans="1:10" x14ac:dyDescent="0.25">
      <c r="A22" s="67" t="s">
        <v>28</v>
      </c>
      <c r="C22" s="68">
        <v>2</v>
      </c>
    </row>
    <row r="23" spans="1:10" x14ac:dyDescent="0.25">
      <c r="A23" s="67" t="s">
        <v>29</v>
      </c>
      <c r="C23" s="68">
        <v>3</v>
      </c>
    </row>
    <row r="24" spans="1:10" x14ac:dyDescent="0.25">
      <c r="A24" s="67" t="s">
        <v>30</v>
      </c>
      <c r="C24" s="97" t="s">
        <v>141</v>
      </c>
    </row>
    <row r="25" spans="1:10" ht="17.25" x14ac:dyDescent="0.25">
      <c r="A25" s="67" t="s">
        <v>93</v>
      </c>
      <c r="C25" s="36">
        <v>896.84</v>
      </c>
    </row>
    <row r="26" spans="1:10" ht="78" customHeight="1" x14ac:dyDescent="0.25">
      <c r="C26" s="224" t="s">
        <v>98</v>
      </c>
      <c r="D26" s="224"/>
      <c r="E26" s="224"/>
      <c r="F26" s="224"/>
      <c r="G26" s="224"/>
      <c r="H26" s="224"/>
      <c r="I26" s="224"/>
      <c r="J26" s="224"/>
    </row>
    <row r="27" spans="1:10" ht="30" customHeight="1" x14ac:dyDescent="0.25">
      <c r="C27" s="224" t="s">
        <v>80</v>
      </c>
      <c r="D27" s="224"/>
      <c r="E27" s="224"/>
      <c r="F27" s="224"/>
      <c r="G27" s="224"/>
      <c r="H27" s="224"/>
      <c r="I27" s="224"/>
      <c r="J27" s="224"/>
    </row>
    <row r="28" spans="1:10" ht="19.5" thickBot="1" x14ac:dyDescent="0.35">
      <c r="B28" s="70" t="s">
        <v>27</v>
      </c>
    </row>
    <row r="29" spans="1:10" ht="120.75" customHeight="1" thickBot="1" x14ac:dyDescent="0.3">
      <c r="B29" s="94" t="s">
        <v>87</v>
      </c>
      <c r="C29" s="40" t="s">
        <v>86</v>
      </c>
      <c r="D29" s="40" t="s">
        <v>77</v>
      </c>
      <c r="E29" s="40" t="s">
        <v>81</v>
      </c>
      <c r="F29" s="40" t="s">
        <v>182</v>
      </c>
      <c r="G29" s="40" t="s">
        <v>183</v>
      </c>
      <c r="H29" s="40" t="s">
        <v>82</v>
      </c>
      <c r="I29" s="40" t="s">
        <v>217</v>
      </c>
      <c r="J29" s="40" t="s">
        <v>155</v>
      </c>
    </row>
    <row r="30" spans="1:10" x14ac:dyDescent="0.25">
      <c r="B30" s="289" t="s">
        <v>121</v>
      </c>
      <c r="C30" s="285">
        <v>90</v>
      </c>
      <c r="D30" s="76" t="s">
        <v>83</v>
      </c>
      <c r="E30" s="77">
        <v>13</v>
      </c>
      <c r="F30" s="92">
        <v>5</v>
      </c>
      <c r="G30" s="92">
        <v>12</v>
      </c>
      <c r="H30" s="91">
        <v>70</v>
      </c>
      <c r="I30" s="77">
        <v>10</v>
      </c>
      <c r="J30" s="182" t="s">
        <v>184</v>
      </c>
    </row>
    <row r="31" spans="1:10" ht="15.75" thickBot="1" x14ac:dyDescent="0.3">
      <c r="B31" s="290"/>
      <c r="C31" s="260"/>
      <c r="D31" s="79" t="s">
        <v>84</v>
      </c>
      <c r="E31" s="80">
        <v>11</v>
      </c>
      <c r="F31" s="81">
        <v>5</v>
      </c>
      <c r="G31" s="81">
        <v>12</v>
      </c>
      <c r="H31" s="82">
        <v>30</v>
      </c>
      <c r="I31" s="80">
        <v>3</v>
      </c>
      <c r="J31" s="201" t="s">
        <v>184</v>
      </c>
    </row>
    <row r="32" spans="1:10" ht="15.75" thickBot="1" x14ac:dyDescent="0.3"/>
    <row r="33" spans="1:10" ht="105.75" customHeight="1" x14ac:dyDescent="0.25">
      <c r="B33" s="251" t="s">
        <v>94</v>
      </c>
      <c r="C33" s="84" t="s">
        <v>95</v>
      </c>
      <c r="D33" s="263" t="s">
        <v>97</v>
      </c>
      <c r="E33" s="263"/>
      <c r="F33" s="263"/>
      <c r="G33" s="263"/>
      <c r="H33" s="263"/>
      <c r="I33" s="263"/>
      <c r="J33" s="286"/>
    </row>
    <row r="34" spans="1:10" ht="78" customHeight="1" thickBot="1" x14ac:dyDescent="0.3">
      <c r="B34" s="252"/>
      <c r="C34" s="85" t="s">
        <v>96</v>
      </c>
      <c r="D34" s="267" t="s">
        <v>125</v>
      </c>
      <c r="E34" s="268"/>
      <c r="F34" s="268"/>
      <c r="G34" s="268"/>
      <c r="H34" s="268"/>
      <c r="I34" s="268"/>
      <c r="J34" s="287"/>
    </row>
    <row r="35" spans="1:10" ht="15" customHeight="1" x14ac:dyDescent="0.25">
      <c r="B35" s="83"/>
      <c r="C35" s="83"/>
      <c r="D35" s="39"/>
      <c r="E35" s="48"/>
      <c r="F35" s="48"/>
      <c r="G35" s="48"/>
      <c r="H35" s="48"/>
      <c r="I35" s="48"/>
      <c r="J35" s="48"/>
    </row>
    <row r="36" spans="1:10" x14ac:dyDescent="0.25">
      <c r="B36" s="246" t="s">
        <v>116</v>
      </c>
      <c r="C36" s="246"/>
      <c r="D36" s="246"/>
      <c r="E36" s="246"/>
      <c r="F36" s="246"/>
      <c r="G36" s="246"/>
      <c r="H36" s="246"/>
      <c r="I36" s="246"/>
      <c r="J36" s="246"/>
    </row>
    <row r="37" spans="1:10" ht="100.5" customHeight="1" x14ac:dyDescent="0.25">
      <c r="B37" s="288" t="s">
        <v>92</v>
      </c>
      <c r="C37" s="254"/>
      <c r="D37" s="254"/>
      <c r="E37" s="254"/>
      <c r="F37" s="254"/>
      <c r="G37" s="254"/>
      <c r="H37" s="254"/>
      <c r="I37" s="254"/>
      <c r="J37" s="254"/>
    </row>
    <row r="38" spans="1:10" x14ac:dyDescent="0.25">
      <c r="B38" s="246" t="s">
        <v>91</v>
      </c>
      <c r="C38" s="246"/>
      <c r="D38" s="246"/>
      <c r="E38" s="246"/>
      <c r="F38" s="246"/>
      <c r="G38" s="246"/>
      <c r="H38" s="246"/>
      <c r="I38" s="246"/>
      <c r="J38" s="246"/>
    </row>
    <row r="39" spans="1:10" ht="156" customHeight="1" x14ac:dyDescent="0.25">
      <c r="B39" s="236" t="s">
        <v>143</v>
      </c>
      <c r="C39" s="247"/>
      <c r="D39" s="247"/>
      <c r="E39" s="247"/>
      <c r="F39" s="247"/>
      <c r="G39" s="247"/>
      <c r="H39" s="247"/>
      <c r="I39" s="247"/>
      <c r="J39" s="247"/>
    </row>
    <row r="40" spans="1:10" x14ac:dyDescent="0.25">
      <c r="B40" s="248" t="s">
        <v>118</v>
      </c>
      <c r="C40" s="249"/>
      <c r="D40" s="249"/>
      <c r="E40" s="249"/>
      <c r="F40" s="249"/>
      <c r="G40" s="249"/>
      <c r="H40" s="249"/>
      <c r="I40" s="249"/>
      <c r="J40" s="249"/>
    </row>
    <row r="41" spans="1:10" ht="48.75" customHeight="1" x14ac:dyDescent="0.25">
      <c r="B41" s="224" t="s">
        <v>99</v>
      </c>
      <c r="C41" s="224"/>
      <c r="D41" s="224"/>
      <c r="E41" s="224"/>
      <c r="F41" s="224"/>
      <c r="G41" s="224"/>
      <c r="H41" s="224"/>
      <c r="I41" s="224"/>
      <c r="J41" s="224"/>
    </row>
    <row r="42" spans="1:10" x14ac:dyDescent="0.25">
      <c r="B42" s="248" t="s">
        <v>119</v>
      </c>
      <c r="C42" s="249"/>
      <c r="D42" s="249"/>
      <c r="E42" s="249"/>
      <c r="F42" s="249"/>
      <c r="G42" s="249"/>
      <c r="H42" s="249"/>
      <c r="I42" s="249"/>
      <c r="J42" s="249"/>
    </row>
    <row r="43" spans="1:10" ht="123" customHeight="1" x14ac:dyDescent="0.25">
      <c r="B43" s="236" t="s">
        <v>142</v>
      </c>
      <c r="C43" s="224"/>
      <c r="D43" s="224"/>
      <c r="E43" s="224"/>
      <c r="F43" s="224"/>
      <c r="G43" s="224"/>
      <c r="H43" s="224"/>
      <c r="I43" s="224"/>
      <c r="J43" s="224"/>
    </row>
    <row r="45" spans="1:10" s="140" customFormat="1" ht="18.75" x14ac:dyDescent="0.3">
      <c r="A45" s="137" t="s">
        <v>26</v>
      </c>
      <c r="B45" s="138"/>
      <c r="C45" s="139" t="s">
        <v>103</v>
      </c>
    </row>
    <row r="46" spans="1:10" x14ac:dyDescent="0.25">
      <c r="A46" s="67" t="s">
        <v>28</v>
      </c>
      <c r="C46" s="68">
        <v>2</v>
      </c>
    </row>
    <row r="47" spans="1:10" x14ac:dyDescent="0.25">
      <c r="A47" s="67" t="s">
        <v>29</v>
      </c>
      <c r="C47" s="68">
        <v>3</v>
      </c>
    </row>
    <row r="48" spans="1:10" x14ac:dyDescent="0.25">
      <c r="A48" s="67" t="s">
        <v>30</v>
      </c>
      <c r="C48" s="97" t="s">
        <v>141</v>
      </c>
    </row>
    <row r="49" spans="1:10" ht="17.25" x14ac:dyDescent="0.25">
      <c r="A49" s="67" t="s">
        <v>93</v>
      </c>
      <c r="C49" s="87">
        <v>1222.8499999999999</v>
      </c>
    </row>
    <row r="50" spans="1:10" ht="62.25" customHeight="1" x14ac:dyDescent="0.25">
      <c r="C50" s="224" t="s">
        <v>104</v>
      </c>
      <c r="D50" s="224"/>
      <c r="E50" s="224"/>
      <c r="F50" s="224"/>
      <c r="G50" s="224"/>
      <c r="H50" s="224"/>
      <c r="I50" s="224"/>
      <c r="J50" s="224"/>
    </row>
    <row r="51" spans="1:10" ht="28.5" customHeight="1" x14ac:dyDescent="0.25">
      <c r="C51" s="224" t="s">
        <v>80</v>
      </c>
      <c r="D51" s="224"/>
      <c r="E51" s="224"/>
      <c r="F51" s="224"/>
      <c r="G51" s="224"/>
      <c r="H51" s="224"/>
      <c r="I51" s="224"/>
      <c r="J51" s="224"/>
    </row>
    <row r="52" spans="1:10" ht="19.5" thickBot="1" x14ac:dyDescent="0.35">
      <c r="B52" s="70" t="s">
        <v>103</v>
      </c>
    </row>
    <row r="53" spans="1:10" ht="139.5" thickBot="1" x14ac:dyDescent="0.3">
      <c r="B53" s="94" t="s">
        <v>87</v>
      </c>
      <c r="C53" s="40" t="s">
        <v>86</v>
      </c>
      <c r="D53" s="40" t="s">
        <v>77</v>
      </c>
      <c r="E53" s="40" t="s">
        <v>81</v>
      </c>
      <c r="F53" s="40" t="s">
        <v>182</v>
      </c>
      <c r="G53" s="40" t="s">
        <v>183</v>
      </c>
      <c r="H53" s="40" t="s">
        <v>82</v>
      </c>
      <c r="I53" s="40" t="s">
        <v>217</v>
      </c>
      <c r="J53" s="40" t="s">
        <v>155</v>
      </c>
    </row>
    <row r="54" spans="1:10" x14ac:dyDescent="0.25">
      <c r="B54" s="291" t="s">
        <v>121</v>
      </c>
      <c r="C54" s="285">
        <v>20</v>
      </c>
      <c r="D54" s="76" t="s">
        <v>110</v>
      </c>
      <c r="E54" s="77">
        <v>6</v>
      </c>
      <c r="F54" s="77">
        <v>5</v>
      </c>
      <c r="G54" s="77">
        <v>8</v>
      </c>
      <c r="H54" s="77">
        <v>30</v>
      </c>
      <c r="I54" s="77">
        <v>1</v>
      </c>
      <c r="J54" s="182" t="s">
        <v>184</v>
      </c>
    </row>
    <row r="55" spans="1:10" x14ac:dyDescent="0.25">
      <c r="B55" s="292"/>
      <c r="C55" s="258"/>
      <c r="D55" s="45" t="s">
        <v>113</v>
      </c>
      <c r="E55" s="28">
        <v>6</v>
      </c>
      <c r="F55" s="28">
        <v>5</v>
      </c>
      <c r="G55" s="28">
        <v>14</v>
      </c>
      <c r="H55" s="28">
        <v>30</v>
      </c>
      <c r="I55" s="28">
        <v>2</v>
      </c>
      <c r="J55" s="183" t="s">
        <v>184</v>
      </c>
    </row>
    <row r="56" spans="1:10" s="47" customFormat="1" ht="30" x14ac:dyDescent="0.25">
      <c r="B56" s="89" t="s">
        <v>122</v>
      </c>
      <c r="C56" s="44">
        <v>20</v>
      </c>
      <c r="D56" s="90" t="s">
        <v>109</v>
      </c>
      <c r="E56" s="88">
        <v>3</v>
      </c>
      <c r="F56" s="88">
        <v>5</v>
      </c>
      <c r="G56" s="88">
        <v>5</v>
      </c>
      <c r="H56" s="88">
        <v>60</v>
      </c>
      <c r="I56" s="88">
        <v>2</v>
      </c>
      <c r="J56" s="184" t="s">
        <v>184</v>
      </c>
    </row>
    <row r="57" spans="1:10" s="47" customFormat="1" ht="15.75" thickBot="1" x14ac:dyDescent="0.3">
      <c r="B57" s="199" t="s">
        <v>244</v>
      </c>
      <c r="C57" s="78">
        <v>20</v>
      </c>
      <c r="D57" s="207" t="s">
        <v>115</v>
      </c>
      <c r="E57" s="208">
        <v>1</v>
      </c>
      <c r="F57" s="208"/>
      <c r="G57" s="208"/>
      <c r="H57" s="208">
        <v>20</v>
      </c>
      <c r="I57" s="208">
        <f>1222*0.2*0.2</f>
        <v>48.88</v>
      </c>
      <c r="J57" s="209" t="s">
        <v>245</v>
      </c>
    </row>
    <row r="58" spans="1:10" ht="15.75" thickBot="1" x14ac:dyDescent="0.3">
      <c r="J58" s="112"/>
    </row>
    <row r="59" spans="1:10" ht="76.5" customHeight="1" x14ac:dyDescent="0.25">
      <c r="B59" s="251" t="s">
        <v>105</v>
      </c>
      <c r="C59" s="84" t="s">
        <v>106</v>
      </c>
      <c r="D59" s="280" t="s">
        <v>144</v>
      </c>
      <c r="E59" s="263"/>
      <c r="F59" s="263"/>
      <c r="G59" s="263"/>
      <c r="H59" s="263"/>
      <c r="I59" s="263"/>
      <c r="J59" s="263"/>
    </row>
    <row r="60" spans="1:10" ht="75.75" customHeight="1" thickBot="1" x14ac:dyDescent="0.3">
      <c r="B60" s="252"/>
      <c r="C60" s="85" t="s">
        <v>107</v>
      </c>
      <c r="D60" s="267" t="s">
        <v>124</v>
      </c>
      <c r="E60" s="268"/>
      <c r="F60" s="268"/>
      <c r="G60" s="268"/>
      <c r="H60" s="268"/>
      <c r="I60" s="268"/>
      <c r="J60" s="268"/>
    </row>
    <row r="61" spans="1:10" ht="15" customHeight="1" x14ac:dyDescent="0.25">
      <c r="B61" s="83"/>
      <c r="C61" s="83"/>
      <c r="D61" s="39"/>
      <c r="E61" s="48"/>
      <c r="F61" s="48"/>
      <c r="G61" s="48"/>
      <c r="H61" s="48"/>
      <c r="I61" s="48"/>
      <c r="J61" s="48"/>
    </row>
    <row r="62" spans="1:10" x14ac:dyDescent="0.25">
      <c r="B62" s="246" t="s">
        <v>116</v>
      </c>
      <c r="C62" s="246"/>
      <c r="D62" s="246"/>
      <c r="E62" s="246"/>
      <c r="F62" s="246"/>
      <c r="G62" s="246"/>
      <c r="H62" s="246"/>
      <c r="I62" s="246"/>
      <c r="J62" s="246"/>
    </row>
    <row r="63" spans="1:10" ht="161.25" customHeight="1" x14ac:dyDescent="0.25">
      <c r="B63" s="253" t="s">
        <v>201</v>
      </c>
      <c r="C63" s="254"/>
      <c r="D63" s="254"/>
      <c r="E63" s="254"/>
      <c r="F63" s="254"/>
      <c r="G63" s="254"/>
      <c r="H63" s="254"/>
      <c r="I63" s="254"/>
      <c r="J63" s="254"/>
    </row>
    <row r="64" spans="1:10" x14ac:dyDescent="0.25">
      <c r="B64" s="246" t="s">
        <v>91</v>
      </c>
      <c r="C64" s="246"/>
      <c r="D64" s="246"/>
      <c r="E64" s="246"/>
      <c r="F64" s="246"/>
      <c r="G64" s="246"/>
      <c r="H64" s="246"/>
      <c r="I64" s="246"/>
      <c r="J64" s="246"/>
    </row>
    <row r="65" spans="1:10" ht="123.75" customHeight="1" x14ac:dyDescent="0.25">
      <c r="B65" s="236" t="s">
        <v>146</v>
      </c>
      <c r="C65" s="247"/>
      <c r="D65" s="247"/>
      <c r="E65" s="247"/>
      <c r="F65" s="247"/>
      <c r="G65" s="247"/>
      <c r="H65" s="247"/>
      <c r="I65" s="247"/>
      <c r="J65" s="247"/>
    </row>
    <row r="66" spans="1:10" x14ac:dyDescent="0.25">
      <c r="B66" s="248" t="s">
        <v>118</v>
      </c>
      <c r="C66" s="249"/>
      <c r="D66" s="249"/>
      <c r="E66" s="249"/>
      <c r="F66" s="249"/>
      <c r="G66" s="249"/>
      <c r="H66" s="249"/>
      <c r="I66" s="249"/>
      <c r="J66" s="249"/>
    </row>
    <row r="67" spans="1:10" ht="48" customHeight="1" x14ac:dyDescent="0.25">
      <c r="B67" s="236" t="s">
        <v>147</v>
      </c>
      <c r="C67" s="224"/>
      <c r="D67" s="224"/>
      <c r="E67" s="224"/>
      <c r="F67" s="224"/>
      <c r="G67" s="224"/>
      <c r="H67" s="224"/>
      <c r="I67" s="224"/>
      <c r="J67" s="224"/>
    </row>
    <row r="68" spans="1:10" x14ac:dyDescent="0.25">
      <c r="B68" s="248" t="s">
        <v>119</v>
      </c>
      <c r="C68" s="249"/>
      <c r="D68" s="249"/>
      <c r="E68" s="249"/>
      <c r="F68" s="249"/>
      <c r="G68" s="249"/>
      <c r="H68" s="249"/>
      <c r="I68" s="249"/>
      <c r="J68" s="249"/>
    </row>
    <row r="69" spans="1:10" ht="154.5" customHeight="1" x14ac:dyDescent="0.25">
      <c r="B69" s="236" t="s">
        <v>148</v>
      </c>
      <c r="C69" s="224"/>
      <c r="D69" s="224"/>
      <c r="E69" s="224"/>
      <c r="F69" s="224"/>
      <c r="G69" s="224"/>
      <c r="H69" s="224"/>
      <c r="I69" s="224"/>
      <c r="J69" s="224"/>
    </row>
    <row r="72" spans="1:10" s="140" customFormat="1" ht="18.75" x14ac:dyDescent="0.3">
      <c r="A72" s="137" t="s">
        <v>26</v>
      </c>
      <c r="B72" s="138"/>
      <c r="C72" s="139" t="s">
        <v>111</v>
      </c>
    </row>
    <row r="73" spans="1:10" x14ac:dyDescent="0.25">
      <c r="A73" s="67" t="s">
        <v>28</v>
      </c>
      <c r="C73" s="68">
        <v>2</v>
      </c>
    </row>
    <row r="74" spans="1:10" x14ac:dyDescent="0.25">
      <c r="A74" s="67" t="s">
        <v>29</v>
      </c>
      <c r="C74" s="68">
        <v>3</v>
      </c>
    </row>
    <row r="75" spans="1:10" x14ac:dyDescent="0.25">
      <c r="A75" s="67" t="s">
        <v>30</v>
      </c>
      <c r="C75" s="97" t="s">
        <v>141</v>
      </c>
    </row>
    <row r="76" spans="1:10" ht="17.25" x14ac:dyDescent="0.25">
      <c r="A76" s="67" t="s">
        <v>93</v>
      </c>
      <c r="C76" s="87">
        <v>1951.45</v>
      </c>
    </row>
    <row r="77" spans="1:10" ht="60.75" customHeight="1" x14ac:dyDescent="0.25">
      <c r="C77" s="245" t="s">
        <v>196</v>
      </c>
      <c r="D77" s="224"/>
      <c r="E77" s="224"/>
      <c r="F77" s="224"/>
      <c r="G77" s="224"/>
      <c r="H77" s="224"/>
      <c r="I77" s="224"/>
      <c r="J77" s="224"/>
    </row>
    <row r="78" spans="1:10" ht="28.5" customHeight="1" x14ac:dyDescent="0.25">
      <c r="C78" s="224" t="s">
        <v>80</v>
      </c>
      <c r="D78" s="224"/>
      <c r="E78" s="224"/>
      <c r="F78" s="224"/>
      <c r="G78" s="224"/>
      <c r="H78" s="224"/>
      <c r="I78" s="224"/>
      <c r="J78" s="224"/>
    </row>
    <row r="79" spans="1:10" ht="19.5" thickBot="1" x14ac:dyDescent="0.35">
      <c r="B79" s="70" t="s">
        <v>111</v>
      </c>
    </row>
    <row r="80" spans="1:10" ht="139.5" thickBot="1" x14ac:dyDescent="0.3">
      <c r="B80" s="42" t="s">
        <v>87</v>
      </c>
      <c r="C80" s="43" t="s">
        <v>86</v>
      </c>
      <c r="D80" s="43" t="s">
        <v>77</v>
      </c>
      <c r="E80" s="43" t="s">
        <v>81</v>
      </c>
      <c r="F80" s="43" t="s">
        <v>182</v>
      </c>
      <c r="G80" s="43" t="s">
        <v>183</v>
      </c>
      <c r="H80" s="43" t="s">
        <v>82</v>
      </c>
      <c r="I80" s="40" t="s">
        <v>217</v>
      </c>
      <c r="J80" s="43" t="s">
        <v>155</v>
      </c>
    </row>
    <row r="81" spans="2:10" x14ac:dyDescent="0.25">
      <c r="B81" s="74" t="s">
        <v>88</v>
      </c>
      <c r="C81" s="75">
        <v>10</v>
      </c>
      <c r="D81" s="76" t="s">
        <v>145</v>
      </c>
      <c r="E81" s="77">
        <v>18</v>
      </c>
      <c r="F81" s="77">
        <v>40</v>
      </c>
      <c r="G81" s="77">
        <v>50</v>
      </c>
      <c r="H81" s="77">
        <v>100</v>
      </c>
      <c r="I81" s="77">
        <v>3</v>
      </c>
      <c r="J81" s="182" t="s">
        <v>184</v>
      </c>
    </row>
    <row r="82" spans="2:10" x14ac:dyDescent="0.25">
      <c r="B82" s="255" t="s">
        <v>121</v>
      </c>
      <c r="C82" s="258">
        <v>10</v>
      </c>
      <c r="D82" s="45" t="s">
        <v>110</v>
      </c>
      <c r="E82" s="28">
        <v>10</v>
      </c>
      <c r="F82" s="28">
        <v>0</v>
      </c>
      <c r="G82" s="28">
        <v>12</v>
      </c>
      <c r="H82" s="28">
        <v>50</v>
      </c>
      <c r="I82" s="28">
        <v>1</v>
      </c>
      <c r="J82" s="183" t="s">
        <v>184</v>
      </c>
    </row>
    <row r="83" spans="2:10" x14ac:dyDescent="0.25">
      <c r="B83" s="293"/>
      <c r="C83" s="258"/>
      <c r="D83" s="45" t="s">
        <v>85</v>
      </c>
      <c r="E83" s="28">
        <v>10</v>
      </c>
      <c r="F83" s="28">
        <v>0</v>
      </c>
      <c r="G83" s="28">
        <v>12</v>
      </c>
      <c r="H83" s="28">
        <v>20</v>
      </c>
      <c r="I83" s="28">
        <v>1</v>
      </c>
      <c r="J83" s="183" t="s">
        <v>184</v>
      </c>
    </row>
    <row r="84" spans="2:10" x14ac:dyDescent="0.25">
      <c r="B84" s="293"/>
      <c r="C84" s="258"/>
      <c r="D84" s="45" t="s">
        <v>109</v>
      </c>
      <c r="E84" s="28">
        <v>10</v>
      </c>
      <c r="F84" s="28">
        <v>0</v>
      </c>
      <c r="G84" s="28">
        <v>12</v>
      </c>
      <c r="H84" s="28">
        <v>30</v>
      </c>
      <c r="I84" s="28">
        <v>2</v>
      </c>
      <c r="J84" s="183" t="s">
        <v>184</v>
      </c>
    </row>
    <row r="85" spans="2:10" x14ac:dyDescent="0.25">
      <c r="B85" s="243" t="s">
        <v>89</v>
      </c>
      <c r="C85" s="44">
        <v>20</v>
      </c>
      <c r="D85" s="202" t="s">
        <v>109</v>
      </c>
      <c r="E85" s="86">
        <v>1</v>
      </c>
      <c r="F85" s="86"/>
      <c r="G85" s="86" t="s">
        <v>112</v>
      </c>
      <c r="H85" s="86">
        <v>30</v>
      </c>
      <c r="I85" s="86">
        <f>1951*0.2*0.3</f>
        <v>117.06</v>
      </c>
      <c r="J85" s="203" t="s">
        <v>245</v>
      </c>
    </row>
    <row r="86" spans="2:10" ht="15.75" thickBot="1" x14ac:dyDescent="0.3">
      <c r="B86" s="244"/>
      <c r="C86" s="78">
        <v>10</v>
      </c>
      <c r="D86" s="204" t="s">
        <v>115</v>
      </c>
      <c r="E86" s="205">
        <v>2</v>
      </c>
      <c r="F86" s="205"/>
      <c r="G86" s="205"/>
      <c r="H86" s="205">
        <v>20</v>
      </c>
      <c r="I86" s="205">
        <f>1951*0.1*0.2</f>
        <v>39.02000000000001</v>
      </c>
      <c r="J86" s="206" t="s">
        <v>245</v>
      </c>
    </row>
    <row r="87" spans="2:10" ht="15.75" thickBot="1" x14ac:dyDescent="0.3"/>
    <row r="88" spans="2:10" ht="137.25" customHeight="1" x14ac:dyDescent="0.25">
      <c r="B88" s="251" t="s">
        <v>105</v>
      </c>
      <c r="C88" s="84" t="s">
        <v>106</v>
      </c>
      <c r="D88" s="262" t="s">
        <v>197</v>
      </c>
      <c r="E88" s="263"/>
      <c r="F88" s="263"/>
      <c r="G88" s="263"/>
      <c r="H88" s="263"/>
      <c r="I88" s="263"/>
      <c r="J88" s="263"/>
    </row>
    <row r="89" spans="2:10" ht="93.75" customHeight="1" thickBot="1" x14ac:dyDescent="0.3">
      <c r="B89" s="252"/>
      <c r="C89" s="85" t="s">
        <v>96</v>
      </c>
      <c r="D89" s="269" t="s">
        <v>198</v>
      </c>
      <c r="E89" s="268"/>
      <c r="F89" s="268"/>
      <c r="G89" s="268"/>
      <c r="H89" s="268"/>
      <c r="I89" s="268"/>
      <c r="J89" s="268"/>
    </row>
    <row r="90" spans="2:10" ht="15" customHeight="1" x14ac:dyDescent="0.25">
      <c r="B90" s="83"/>
      <c r="C90" s="83"/>
      <c r="D90" s="39"/>
      <c r="E90" s="48"/>
      <c r="F90" s="48"/>
      <c r="G90" s="48"/>
      <c r="H90" s="48"/>
      <c r="I90" s="48"/>
      <c r="J90" s="48"/>
    </row>
    <row r="91" spans="2:10" x14ac:dyDescent="0.25">
      <c r="B91" s="246" t="s">
        <v>116</v>
      </c>
      <c r="C91" s="246"/>
      <c r="D91" s="246"/>
      <c r="E91" s="246"/>
      <c r="F91" s="246"/>
      <c r="G91" s="246"/>
      <c r="H91" s="246"/>
      <c r="I91" s="246"/>
      <c r="J91" s="246"/>
    </row>
    <row r="92" spans="2:10" ht="161.25" customHeight="1" x14ac:dyDescent="0.25">
      <c r="B92" s="253" t="s">
        <v>200</v>
      </c>
      <c r="C92" s="254"/>
      <c r="D92" s="254"/>
      <c r="E92" s="254"/>
      <c r="F92" s="254"/>
      <c r="G92" s="254"/>
      <c r="H92" s="254"/>
      <c r="I92" s="254"/>
      <c r="J92" s="254"/>
    </row>
    <row r="93" spans="2:10" x14ac:dyDescent="0.25">
      <c r="B93" s="246" t="s">
        <v>91</v>
      </c>
      <c r="C93" s="246"/>
      <c r="D93" s="246"/>
      <c r="E93" s="246"/>
      <c r="F93" s="246"/>
      <c r="G93" s="246"/>
      <c r="H93" s="246"/>
      <c r="I93" s="246"/>
      <c r="J93" s="246"/>
    </row>
    <row r="94" spans="2:10" ht="126.75" customHeight="1" x14ac:dyDescent="0.25">
      <c r="B94" s="245" t="s">
        <v>202</v>
      </c>
      <c r="C94" s="247"/>
      <c r="D94" s="247"/>
      <c r="E94" s="247"/>
      <c r="F94" s="247"/>
      <c r="G94" s="247"/>
      <c r="H94" s="247"/>
      <c r="I94" s="247"/>
      <c r="J94" s="247"/>
    </row>
    <row r="95" spans="2:10" x14ac:dyDescent="0.25">
      <c r="B95" s="248" t="s">
        <v>118</v>
      </c>
      <c r="C95" s="249"/>
      <c r="D95" s="249"/>
      <c r="E95" s="249"/>
      <c r="F95" s="249"/>
      <c r="G95" s="249"/>
      <c r="H95" s="249"/>
      <c r="I95" s="249"/>
      <c r="J95" s="249"/>
    </row>
    <row r="96" spans="2:10" ht="49.5" customHeight="1" x14ac:dyDescent="0.25">
      <c r="B96" s="224" t="s">
        <v>108</v>
      </c>
      <c r="C96" s="224"/>
      <c r="D96" s="224"/>
      <c r="E96" s="224"/>
      <c r="F96" s="224"/>
      <c r="G96" s="224"/>
      <c r="H96" s="224"/>
      <c r="I96" s="224"/>
      <c r="J96" s="224"/>
    </row>
    <row r="97" spans="1:10" x14ac:dyDescent="0.25">
      <c r="B97" s="248" t="s">
        <v>119</v>
      </c>
      <c r="C97" s="249"/>
      <c r="D97" s="249"/>
      <c r="E97" s="249"/>
      <c r="F97" s="249"/>
      <c r="G97" s="249"/>
      <c r="H97" s="249"/>
      <c r="I97" s="249"/>
      <c r="J97" s="249"/>
    </row>
    <row r="98" spans="1:10" ht="123" customHeight="1" x14ac:dyDescent="0.25">
      <c r="B98" s="236" t="s">
        <v>149</v>
      </c>
      <c r="C98" s="224"/>
      <c r="D98" s="224"/>
      <c r="E98" s="224"/>
      <c r="F98" s="224"/>
      <c r="G98" s="224"/>
      <c r="H98" s="224"/>
      <c r="I98" s="224"/>
      <c r="J98" s="224"/>
    </row>
    <row r="101" spans="1:10" s="140" customFormat="1" ht="18.75" x14ac:dyDescent="0.3">
      <c r="A101" s="137" t="s">
        <v>26</v>
      </c>
      <c r="B101" s="138"/>
      <c r="C101" s="139" t="s">
        <v>120</v>
      </c>
    </row>
    <row r="102" spans="1:10" x14ac:dyDescent="0.25">
      <c r="A102" s="67" t="s">
        <v>28</v>
      </c>
      <c r="C102" s="68">
        <v>2</v>
      </c>
    </row>
    <row r="103" spans="1:10" x14ac:dyDescent="0.25">
      <c r="A103" s="67" t="s">
        <v>29</v>
      </c>
      <c r="C103" s="68">
        <v>2</v>
      </c>
    </row>
    <row r="104" spans="1:10" x14ac:dyDescent="0.25">
      <c r="A104" s="67" t="s">
        <v>30</v>
      </c>
      <c r="C104" s="97" t="s">
        <v>141</v>
      </c>
    </row>
    <row r="105" spans="1:10" ht="17.25" x14ac:dyDescent="0.25">
      <c r="A105" s="67" t="s">
        <v>93</v>
      </c>
      <c r="C105" s="87">
        <v>1318.41</v>
      </c>
    </row>
    <row r="106" spans="1:10" ht="61.5" customHeight="1" x14ac:dyDescent="0.25">
      <c r="C106" s="245" t="s">
        <v>191</v>
      </c>
      <c r="D106" s="224"/>
      <c r="E106" s="224"/>
      <c r="F106" s="224"/>
      <c r="G106" s="224"/>
      <c r="H106" s="224"/>
      <c r="I106" s="224"/>
      <c r="J106" s="224"/>
    </row>
    <row r="107" spans="1:10" ht="28.5" customHeight="1" x14ac:dyDescent="0.25">
      <c r="C107" s="224" t="s">
        <v>80</v>
      </c>
      <c r="D107" s="224"/>
      <c r="E107" s="224"/>
      <c r="F107" s="224"/>
      <c r="G107" s="224"/>
      <c r="H107" s="224"/>
      <c r="I107" s="224"/>
      <c r="J107" s="224"/>
    </row>
    <row r="108" spans="1:10" ht="19.5" thickBot="1" x14ac:dyDescent="0.35">
      <c r="B108" s="70" t="s">
        <v>120</v>
      </c>
    </row>
    <row r="109" spans="1:10" ht="139.5" thickBot="1" x14ac:dyDescent="0.3">
      <c r="B109" s="42" t="s">
        <v>87</v>
      </c>
      <c r="C109" s="43" t="s">
        <v>86</v>
      </c>
      <c r="D109" s="43" t="s">
        <v>77</v>
      </c>
      <c r="E109" s="43" t="s">
        <v>81</v>
      </c>
      <c r="F109" s="43" t="s">
        <v>182</v>
      </c>
      <c r="G109" s="43" t="s">
        <v>183</v>
      </c>
      <c r="H109" s="43" t="s">
        <v>82</v>
      </c>
      <c r="I109" s="40" t="s">
        <v>217</v>
      </c>
      <c r="J109" s="43" t="s">
        <v>155</v>
      </c>
    </row>
    <row r="110" spans="1:10" x14ac:dyDescent="0.25">
      <c r="B110" s="276" t="s">
        <v>121</v>
      </c>
      <c r="C110" s="273">
        <v>40</v>
      </c>
      <c r="D110" s="76" t="s">
        <v>114</v>
      </c>
      <c r="E110" s="93">
        <v>15</v>
      </c>
      <c r="F110" s="93">
        <v>10</v>
      </c>
      <c r="G110" s="77">
        <v>50</v>
      </c>
      <c r="H110" s="77">
        <v>30</v>
      </c>
      <c r="I110" s="77">
        <v>15</v>
      </c>
      <c r="J110" s="126" t="s">
        <v>184</v>
      </c>
    </row>
    <row r="111" spans="1:10" x14ac:dyDescent="0.25">
      <c r="B111" s="277"/>
      <c r="C111" s="274"/>
      <c r="D111" s="45" t="s">
        <v>83</v>
      </c>
      <c r="E111" s="28">
        <v>15</v>
      </c>
      <c r="F111" s="28">
        <v>10</v>
      </c>
      <c r="G111" s="28">
        <v>34</v>
      </c>
      <c r="H111" s="28">
        <v>40</v>
      </c>
      <c r="I111" s="28">
        <v>10</v>
      </c>
      <c r="J111" s="132" t="s">
        <v>184</v>
      </c>
    </row>
    <row r="112" spans="1:10" ht="15.75" thickBot="1" x14ac:dyDescent="0.3">
      <c r="B112" s="278"/>
      <c r="C112" s="279"/>
      <c r="D112" s="79" t="s">
        <v>190</v>
      </c>
      <c r="E112" s="116">
        <v>10</v>
      </c>
      <c r="F112" s="116">
        <v>10</v>
      </c>
      <c r="G112" s="80">
        <v>34</v>
      </c>
      <c r="H112" s="80">
        <v>30</v>
      </c>
      <c r="I112" s="80">
        <v>10</v>
      </c>
      <c r="J112" s="141" t="s">
        <v>184</v>
      </c>
    </row>
    <row r="113" spans="1:10" ht="15.75" thickBot="1" x14ac:dyDescent="0.3"/>
    <row r="114" spans="1:10" ht="138" customHeight="1" x14ac:dyDescent="0.25">
      <c r="B114" s="251" t="s">
        <v>105</v>
      </c>
      <c r="C114" s="84" t="s">
        <v>106</v>
      </c>
      <c r="D114" s="280" t="s">
        <v>150</v>
      </c>
      <c r="E114" s="263"/>
      <c r="F114" s="263"/>
      <c r="G114" s="263"/>
      <c r="H114" s="263"/>
      <c r="I114" s="263"/>
      <c r="J114" s="263"/>
    </row>
    <row r="115" spans="1:10" ht="138" customHeight="1" thickBot="1" x14ac:dyDescent="0.3">
      <c r="B115" s="252"/>
      <c r="C115" s="85" t="s">
        <v>96</v>
      </c>
      <c r="D115" s="267" t="s">
        <v>123</v>
      </c>
      <c r="E115" s="268"/>
      <c r="F115" s="268"/>
      <c r="G115" s="268"/>
      <c r="H115" s="268"/>
      <c r="I115" s="268"/>
      <c r="J115" s="268"/>
    </row>
    <row r="116" spans="1:10" ht="15" customHeight="1" x14ac:dyDescent="0.25">
      <c r="B116" s="83"/>
      <c r="C116" s="83"/>
      <c r="D116" s="39"/>
      <c r="E116" s="48"/>
      <c r="F116" s="48"/>
      <c r="G116" s="48"/>
      <c r="H116" s="48"/>
      <c r="I116" s="48"/>
      <c r="J116" s="48"/>
    </row>
    <row r="117" spans="1:10" x14ac:dyDescent="0.25">
      <c r="B117" s="246" t="s">
        <v>116</v>
      </c>
      <c r="C117" s="246"/>
      <c r="D117" s="246"/>
      <c r="E117" s="246"/>
      <c r="F117" s="246"/>
      <c r="G117" s="246"/>
      <c r="H117" s="246"/>
      <c r="I117" s="246"/>
      <c r="J117" s="246"/>
    </row>
    <row r="118" spans="1:10" ht="155.25" customHeight="1" x14ac:dyDescent="0.25">
      <c r="B118" s="253" t="s">
        <v>199</v>
      </c>
      <c r="C118" s="254"/>
      <c r="D118" s="254"/>
      <c r="E118" s="254"/>
      <c r="F118" s="254"/>
      <c r="G118" s="254"/>
      <c r="H118" s="254"/>
      <c r="I118" s="254"/>
      <c r="J118" s="254"/>
    </row>
    <row r="119" spans="1:10" x14ac:dyDescent="0.25">
      <c r="B119" s="246" t="s">
        <v>91</v>
      </c>
      <c r="C119" s="246"/>
      <c r="D119" s="246"/>
      <c r="E119" s="246"/>
      <c r="F119" s="246"/>
      <c r="G119" s="246"/>
      <c r="H119" s="246"/>
      <c r="I119" s="246"/>
      <c r="J119" s="246"/>
    </row>
    <row r="120" spans="1:10" ht="124.5" customHeight="1" x14ac:dyDescent="0.25">
      <c r="B120" s="236" t="s">
        <v>156</v>
      </c>
      <c r="C120" s="247"/>
      <c r="D120" s="247"/>
      <c r="E120" s="247"/>
      <c r="F120" s="247"/>
      <c r="G120" s="247"/>
      <c r="H120" s="247"/>
      <c r="I120" s="247"/>
      <c r="J120" s="247"/>
    </row>
    <row r="121" spans="1:10" x14ac:dyDescent="0.25">
      <c r="B121" s="248" t="s">
        <v>118</v>
      </c>
      <c r="C121" s="249"/>
      <c r="D121" s="249"/>
      <c r="E121" s="249"/>
      <c r="F121" s="249"/>
      <c r="G121" s="249"/>
      <c r="H121" s="249"/>
      <c r="I121" s="249"/>
      <c r="J121" s="249"/>
    </row>
    <row r="122" spans="1:10" ht="50.25" customHeight="1" x14ac:dyDescent="0.25">
      <c r="B122" s="250" t="s">
        <v>126</v>
      </c>
      <c r="C122" s="224"/>
      <c r="D122" s="224"/>
      <c r="E122" s="224"/>
      <c r="F122" s="224"/>
      <c r="G122" s="224"/>
      <c r="H122" s="224"/>
      <c r="I122" s="224"/>
      <c r="J122" s="224"/>
    </row>
    <row r="123" spans="1:10" x14ac:dyDescent="0.25">
      <c r="B123" s="248" t="s">
        <v>117</v>
      </c>
      <c r="C123" s="249"/>
      <c r="D123" s="249"/>
      <c r="E123" s="249"/>
      <c r="F123" s="249"/>
      <c r="G123" s="249"/>
      <c r="H123" s="249"/>
      <c r="I123" s="249"/>
      <c r="J123" s="249"/>
    </row>
    <row r="124" spans="1:10" ht="153" customHeight="1" x14ac:dyDescent="0.25">
      <c r="B124" s="236" t="s">
        <v>151</v>
      </c>
      <c r="C124" s="224"/>
      <c r="D124" s="224"/>
      <c r="E124" s="224"/>
      <c r="F124" s="224"/>
      <c r="G124" s="224"/>
      <c r="H124" s="224"/>
      <c r="I124" s="224"/>
      <c r="J124" s="224"/>
    </row>
    <row r="127" spans="1:10" s="140" customFormat="1" ht="18.75" x14ac:dyDescent="0.3">
      <c r="A127" s="137" t="s">
        <v>26</v>
      </c>
      <c r="B127" s="138"/>
      <c r="C127" s="139" t="s">
        <v>127</v>
      </c>
    </row>
    <row r="128" spans="1:10" x14ac:dyDescent="0.25">
      <c r="A128" s="67" t="s">
        <v>28</v>
      </c>
      <c r="C128" s="68">
        <v>2</v>
      </c>
    </row>
    <row r="129" spans="1:12" x14ac:dyDescent="0.25">
      <c r="A129" s="67" t="s">
        <v>29</v>
      </c>
      <c r="C129" s="68">
        <v>2</v>
      </c>
    </row>
    <row r="130" spans="1:12" x14ac:dyDescent="0.25">
      <c r="A130" s="67" t="s">
        <v>30</v>
      </c>
      <c r="C130" s="97" t="s">
        <v>141</v>
      </c>
    </row>
    <row r="131" spans="1:12" ht="17.25" x14ac:dyDescent="0.25">
      <c r="A131" s="67" t="s">
        <v>93</v>
      </c>
      <c r="C131" s="87">
        <v>1634</v>
      </c>
      <c r="D131" s="211">
        <f>C131*0.6</f>
        <v>980.4</v>
      </c>
      <c r="E131" s="211">
        <f>D131*0.3</f>
        <v>294.12</v>
      </c>
      <c r="F131" s="211">
        <f>D131*(H142/100)</f>
        <v>294.12</v>
      </c>
    </row>
    <row r="132" spans="1:12" ht="78" customHeight="1" x14ac:dyDescent="0.25">
      <c r="C132" s="245" t="s">
        <v>223</v>
      </c>
      <c r="D132" s="224"/>
      <c r="E132" s="224"/>
      <c r="F132" s="224"/>
      <c r="G132" s="224"/>
      <c r="H132" s="224"/>
      <c r="I132" s="224"/>
      <c r="J132" s="224"/>
    </row>
    <row r="133" spans="1:12" ht="32.25" customHeight="1" x14ac:dyDescent="0.25">
      <c r="C133" s="224" t="s">
        <v>80</v>
      </c>
      <c r="D133" s="224"/>
      <c r="E133" s="224"/>
      <c r="F133" s="224"/>
      <c r="G133" s="224"/>
      <c r="H133" s="224"/>
      <c r="I133" s="224"/>
      <c r="J133" s="224"/>
    </row>
    <row r="134" spans="1:12" ht="19.5" thickBot="1" x14ac:dyDescent="0.35">
      <c r="B134" s="70" t="s">
        <v>127</v>
      </c>
    </row>
    <row r="135" spans="1:12" ht="139.5" thickBot="1" x14ac:dyDescent="0.3">
      <c r="B135" s="94" t="s">
        <v>87</v>
      </c>
      <c r="C135" s="40" t="s">
        <v>86</v>
      </c>
      <c r="D135" s="40" t="s">
        <v>77</v>
      </c>
      <c r="E135" s="40" t="s">
        <v>81</v>
      </c>
      <c r="F135" s="40" t="s">
        <v>182</v>
      </c>
      <c r="G135" s="40" t="s">
        <v>183</v>
      </c>
      <c r="H135" s="40" t="s">
        <v>82</v>
      </c>
      <c r="I135" s="40" t="s">
        <v>217</v>
      </c>
      <c r="J135" s="40" t="s">
        <v>155</v>
      </c>
    </row>
    <row r="136" spans="1:12" x14ac:dyDescent="0.25">
      <c r="B136" s="270" t="s">
        <v>121</v>
      </c>
      <c r="C136" s="273">
        <v>40</v>
      </c>
      <c r="D136" s="76" t="s">
        <v>110</v>
      </c>
      <c r="E136" s="77">
        <v>12</v>
      </c>
      <c r="F136" s="77"/>
      <c r="G136" s="77">
        <v>18</v>
      </c>
      <c r="H136" s="77">
        <v>10</v>
      </c>
      <c r="I136" s="77">
        <v>2</v>
      </c>
      <c r="J136" s="152" t="s">
        <v>184</v>
      </c>
    </row>
    <row r="137" spans="1:12" x14ac:dyDescent="0.25">
      <c r="B137" s="271"/>
      <c r="C137" s="274"/>
      <c r="D137" s="45" t="s">
        <v>85</v>
      </c>
      <c r="E137" s="28">
        <v>12</v>
      </c>
      <c r="F137" s="28"/>
      <c r="G137" s="28">
        <v>18</v>
      </c>
      <c r="H137" s="28">
        <v>10</v>
      </c>
      <c r="I137" s="28">
        <v>2</v>
      </c>
      <c r="J137" s="147" t="s">
        <v>184</v>
      </c>
    </row>
    <row r="138" spans="1:12" x14ac:dyDescent="0.25">
      <c r="B138" s="271"/>
      <c r="C138" s="274"/>
      <c r="D138" s="114" t="s">
        <v>190</v>
      </c>
      <c r="E138" s="115">
        <v>11</v>
      </c>
      <c r="F138" s="115"/>
      <c r="G138" s="115">
        <v>14</v>
      </c>
      <c r="H138" s="117">
        <v>40</v>
      </c>
      <c r="I138" s="117">
        <v>5</v>
      </c>
      <c r="J138" s="153" t="s">
        <v>184</v>
      </c>
    </row>
    <row r="139" spans="1:12" x14ac:dyDescent="0.25">
      <c r="B139" s="271"/>
      <c r="C139" s="274"/>
      <c r="D139" s="150" t="s">
        <v>128</v>
      </c>
      <c r="E139" s="151">
        <v>18</v>
      </c>
      <c r="F139" s="151"/>
      <c r="G139" s="151">
        <v>60</v>
      </c>
      <c r="H139" s="151">
        <v>20</v>
      </c>
      <c r="I139" s="151">
        <v>3</v>
      </c>
      <c r="J139" s="154" t="s">
        <v>184</v>
      </c>
    </row>
    <row r="140" spans="1:12" x14ac:dyDescent="0.25">
      <c r="B140" s="271"/>
      <c r="C140" s="274"/>
      <c r="D140" s="45" t="s">
        <v>83</v>
      </c>
      <c r="E140" s="28">
        <v>11</v>
      </c>
      <c r="F140" s="28"/>
      <c r="G140" s="28">
        <v>14</v>
      </c>
      <c r="H140" s="149">
        <v>10</v>
      </c>
      <c r="I140" s="149">
        <v>6</v>
      </c>
      <c r="J140" s="147" t="s">
        <v>184</v>
      </c>
    </row>
    <row r="141" spans="1:12" x14ac:dyDescent="0.25">
      <c r="B141" s="272"/>
      <c r="C141" s="275"/>
      <c r="D141" s="45" t="s">
        <v>109</v>
      </c>
      <c r="E141" s="28">
        <v>7</v>
      </c>
      <c r="F141" s="28"/>
      <c r="G141" s="95" t="s">
        <v>129</v>
      </c>
      <c r="H141" s="28">
        <v>10</v>
      </c>
      <c r="I141" s="28">
        <v>3</v>
      </c>
      <c r="J141" s="147" t="s">
        <v>184</v>
      </c>
      <c r="L141" s="211"/>
    </row>
    <row r="142" spans="1:12" x14ac:dyDescent="0.25">
      <c r="B142" s="255" t="s">
        <v>89</v>
      </c>
      <c r="C142" s="258">
        <v>60</v>
      </c>
      <c r="D142" s="185" t="s">
        <v>115</v>
      </c>
      <c r="E142" s="159">
        <v>2</v>
      </c>
      <c r="F142" s="159"/>
      <c r="G142" s="186" t="s">
        <v>129</v>
      </c>
      <c r="H142" s="159">
        <v>30</v>
      </c>
      <c r="I142" s="187">
        <f>(C131*0.6)*(H142/100)</f>
        <v>294.12</v>
      </c>
      <c r="J142" s="188" t="s">
        <v>175</v>
      </c>
    </row>
    <row r="143" spans="1:12" x14ac:dyDescent="0.25">
      <c r="B143" s="256"/>
      <c r="C143" s="259"/>
      <c r="D143" s="189" t="s">
        <v>220</v>
      </c>
      <c r="E143" s="190">
        <v>3</v>
      </c>
      <c r="F143" s="190"/>
      <c r="G143" s="186" t="s">
        <v>129</v>
      </c>
      <c r="H143" s="191">
        <v>30</v>
      </c>
      <c r="I143" s="187">
        <f>(C131*0.6)*(H143/100)</f>
        <v>294.12</v>
      </c>
      <c r="J143" s="188" t="s">
        <v>175</v>
      </c>
    </row>
    <row r="144" spans="1:12" x14ac:dyDescent="0.25">
      <c r="B144" s="256"/>
      <c r="C144" s="259"/>
      <c r="D144" s="189" t="s">
        <v>221</v>
      </c>
      <c r="E144" s="190">
        <v>2</v>
      </c>
      <c r="F144" s="190"/>
      <c r="G144" s="186" t="s">
        <v>129</v>
      </c>
      <c r="H144" s="191">
        <v>15</v>
      </c>
      <c r="I144" s="187">
        <f>(C131*0.6)*(H144/100)</f>
        <v>147.06</v>
      </c>
      <c r="J144" s="188" t="s">
        <v>175</v>
      </c>
    </row>
    <row r="145" spans="2:10" x14ac:dyDescent="0.25">
      <c r="B145" s="256"/>
      <c r="C145" s="259"/>
      <c r="D145" s="189" t="s">
        <v>222</v>
      </c>
      <c r="E145" s="190">
        <v>2</v>
      </c>
      <c r="F145" s="190"/>
      <c r="G145" s="186" t="s">
        <v>129</v>
      </c>
      <c r="H145" s="191">
        <v>10</v>
      </c>
      <c r="I145" s="187">
        <f>(C131*0.6)*(H145/100)</f>
        <v>98.04</v>
      </c>
      <c r="J145" s="188" t="s">
        <v>175</v>
      </c>
    </row>
    <row r="146" spans="2:10" ht="15.75" thickBot="1" x14ac:dyDescent="0.3">
      <c r="B146" s="257"/>
      <c r="C146" s="260"/>
      <c r="D146" s="192" t="s">
        <v>190</v>
      </c>
      <c r="E146" s="193">
        <v>3</v>
      </c>
      <c r="F146" s="193"/>
      <c r="G146" s="194" t="s">
        <v>129</v>
      </c>
      <c r="H146" s="195">
        <v>15</v>
      </c>
      <c r="I146" s="187">
        <f>(C131*0.6)*(H146/100)</f>
        <v>147.06</v>
      </c>
      <c r="J146" s="188" t="s">
        <v>175</v>
      </c>
    </row>
    <row r="147" spans="2:10" ht="15.75" thickBot="1" x14ac:dyDescent="0.3">
      <c r="J147" s="112"/>
    </row>
    <row r="148" spans="2:10" ht="78.75" customHeight="1" x14ac:dyDescent="0.25">
      <c r="B148" s="251" t="s">
        <v>94</v>
      </c>
      <c r="C148" s="84" t="s">
        <v>95</v>
      </c>
      <c r="D148" s="262" t="s">
        <v>224</v>
      </c>
      <c r="E148" s="263"/>
      <c r="F148" s="263"/>
      <c r="G148" s="263"/>
      <c r="H148" s="263"/>
      <c r="I148" s="263"/>
      <c r="J148" s="263"/>
    </row>
    <row r="149" spans="2:10" ht="105" customHeight="1" thickBot="1" x14ac:dyDescent="0.3">
      <c r="B149" s="252"/>
      <c r="C149" s="85" t="s">
        <v>130</v>
      </c>
      <c r="D149" s="269" t="s">
        <v>225</v>
      </c>
      <c r="E149" s="268"/>
      <c r="F149" s="268"/>
      <c r="G149" s="268"/>
      <c r="H149" s="268"/>
      <c r="I149" s="268"/>
      <c r="J149" s="268"/>
    </row>
    <row r="150" spans="2:10" ht="15" customHeight="1" x14ac:dyDescent="0.25">
      <c r="B150" s="83"/>
      <c r="C150" s="83"/>
      <c r="D150" s="39"/>
      <c r="E150" s="48"/>
      <c r="F150" s="48"/>
      <c r="G150" s="48"/>
      <c r="H150" s="48"/>
      <c r="I150" s="48"/>
      <c r="J150" s="48"/>
    </row>
    <row r="151" spans="2:10" x14ac:dyDescent="0.25">
      <c r="B151" s="246" t="s">
        <v>116</v>
      </c>
      <c r="C151" s="246"/>
      <c r="D151" s="246"/>
      <c r="E151" s="246"/>
      <c r="F151" s="246"/>
      <c r="G151" s="246"/>
      <c r="H151" s="246"/>
      <c r="I151" s="246"/>
      <c r="J151" s="246"/>
    </row>
    <row r="152" spans="2:10" ht="50.25" customHeight="1" x14ac:dyDescent="0.25">
      <c r="B152" s="261" t="s">
        <v>131</v>
      </c>
      <c r="C152" s="254"/>
      <c r="D152" s="254"/>
      <c r="E152" s="254"/>
      <c r="F152" s="254"/>
      <c r="G152" s="254"/>
      <c r="H152" s="254"/>
      <c r="I152" s="254"/>
      <c r="J152" s="254"/>
    </row>
    <row r="153" spans="2:10" x14ac:dyDescent="0.25">
      <c r="B153" s="246" t="s">
        <v>91</v>
      </c>
      <c r="C153" s="246"/>
      <c r="D153" s="246"/>
      <c r="E153" s="246"/>
      <c r="F153" s="246"/>
      <c r="G153" s="246"/>
      <c r="H153" s="246"/>
      <c r="I153" s="246"/>
      <c r="J153" s="246"/>
    </row>
    <row r="154" spans="2:10" ht="126.75" customHeight="1" x14ac:dyDescent="0.25">
      <c r="B154" s="245" t="s">
        <v>226</v>
      </c>
      <c r="C154" s="247"/>
      <c r="D154" s="247"/>
      <c r="E154" s="247"/>
      <c r="F154" s="247"/>
      <c r="G154" s="247"/>
      <c r="H154" s="247"/>
      <c r="I154" s="247"/>
      <c r="J154" s="247"/>
    </row>
    <row r="155" spans="2:10" x14ac:dyDescent="0.25">
      <c r="B155" s="248" t="s">
        <v>118</v>
      </c>
      <c r="C155" s="249"/>
      <c r="D155" s="249"/>
      <c r="E155" s="249"/>
      <c r="F155" s="249"/>
      <c r="G155" s="249"/>
      <c r="H155" s="249"/>
      <c r="I155" s="249"/>
      <c r="J155" s="249"/>
    </row>
    <row r="156" spans="2:10" ht="49.5" customHeight="1" x14ac:dyDescent="0.25">
      <c r="B156" s="250" t="s">
        <v>132</v>
      </c>
      <c r="C156" s="224"/>
      <c r="D156" s="224"/>
      <c r="E156" s="224"/>
      <c r="F156" s="224"/>
      <c r="G156" s="224"/>
      <c r="H156" s="224"/>
      <c r="I156" s="224"/>
      <c r="J156" s="224"/>
    </row>
    <row r="157" spans="2:10" x14ac:dyDescent="0.25">
      <c r="B157" s="248" t="s">
        <v>117</v>
      </c>
      <c r="C157" s="249"/>
      <c r="D157" s="249"/>
      <c r="E157" s="249"/>
      <c r="F157" s="249"/>
      <c r="G157" s="249"/>
      <c r="H157" s="249"/>
      <c r="I157" s="249"/>
      <c r="J157" s="249"/>
    </row>
    <row r="158" spans="2:10" ht="121.5" customHeight="1" x14ac:dyDescent="0.25">
      <c r="B158" s="236" t="s">
        <v>133</v>
      </c>
      <c r="C158" s="224"/>
      <c r="D158" s="224"/>
      <c r="E158" s="224"/>
      <c r="F158" s="224"/>
      <c r="G158" s="224"/>
      <c r="H158" s="224"/>
      <c r="I158" s="224"/>
      <c r="J158" s="224"/>
    </row>
    <row r="161" spans="1:10" s="140" customFormat="1" ht="18.75" x14ac:dyDescent="0.3">
      <c r="A161" s="137" t="s">
        <v>26</v>
      </c>
      <c r="B161" s="138"/>
      <c r="C161" s="139" t="s">
        <v>134</v>
      </c>
    </row>
    <row r="162" spans="1:10" x14ac:dyDescent="0.25">
      <c r="A162" s="67" t="s">
        <v>28</v>
      </c>
      <c r="C162" s="68">
        <v>2</v>
      </c>
    </row>
    <row r="163" spans="1:10" x14ac:dyDescent="0.25">
      <c r="A163" s="67" t="s">
        <v>29</v>
      </c>
      <c r="C163" s="68">
        <v>2</v>
      </c>
    </row>
    <row r="164" spans="1:10" x14ac:dyDescent="0.25">
      <c r="A164" s="67" t="s">
        <v>30</v>
      </c>
      <c r="C164" s="97" t="s">
        <v>141</v>
      </c>
    </row>
    <row r="165" spans="1:10" ht="17.25" x14ac:dyDescent="0.25">
      <c r="A165" s="67" t="s">
        <v>93</v>
      </c>
      <c r="C165" s="87">
        <v>736.12</v>
      </c>
    </row>
    <row r="166" spans="1:10" ht="81" customHeight="1" x14ac:dyDescent="0.25">
      <c r="C166" s="236" t="s">
        <v>152</v>
      </c>
      <c r="D166" s="224"/>
      <c r="E166" s="224"/>
      <c r="F166" s="224"/>
      <c r="G166" s="224"/>
      <c r="H166" s="224"/>
      <c r="I166" s="224"/>
      <c r="J166" s="224"/>
    </row>
    <row r="167" spans="1:10" ht="28.5" customHeight="1" x14ac:dyDescent="0.25">
      <c r="C167" s="224" t="s">
        <v>80</v>
      </c>
      <c r="D167" s="224"/>
      <c r="E167" s="224"/>
      <c r="F167" s="224"/>
      <c r="G167" s="224"/>
      <c r="H167" s="224"/>
      <c r="I167" s="224"/>
      <c r="J167" s="224"/>
    </row>
    <row r="168" spans="1:10" ht="19.5" thickBot="1" x14ac:dyDescent="0.35">
      <c r="B168" s="70" t="s">
        <v>134</v>
      </c>
    </row>
    <row r="169" spans="1:10" ht="139.5" thickBot="1" x14ac:dyDescent="0.3">
      <c r="B169" s="94" t="s">
        <v>87</v>
      </c>
      <c r="C169" s="40" t="s">
        <v>86</v>
      </c>
      <c r="D169" s="40" t="s">
        <v>77</v>
      </c>
      <c r="E169" s="40" t="s">
        <v>81</v>
      </c>
      <c r="F169" s="40" t="s">
        <v>182</v>
      </c>
      <c r="G169" s="40" t="s">
        <v>183</v>
      </c>
      <c r="H169" s="40" t="s">
        <v>82</v>
      </c>
      <c r="I169" s="40" t="s">
        <v>217</v>
      </c>
      <c r="J169" s="40" t="s">
        <v>155</v>
      </c>
    </row>
    <row r="170" spans="1:10" x14ac:dyDescent="0.25">
      <c r="B170" s="264" t="s">
        <v>89</v>
      </c>
      <c r="C170" s="241">
        <v>40</v>
      </c>
      <c r="D170" s="196" t="s">
        <v>84</v>
      </c>
      <c r="E170" s="197">
        <v>3</v>
      </c>
      <c r="F170" s="197"/>
      <c r="G170" s="197">
        <v>0</v>
      </c>
      <c r="H170" s="198">
        <v>50</v>
      </c>
      <c r="I170" s="239">
        <f>736*0.4</f>
        <v>294.40000000000003</v>
      </c>
      <c r="J170" s="237" t="s">
        <v>243</v>
      </c>
    </row>
    <row r="171" spans="1:10" ht="15.75" thickBot="1" x14ac:dyDescent="0.3">
      <c r="B171" s="265"/>
      <c r="C171" s="242"/>
      <c r="D171" s="192" t="s">
        <v>109</v>
      </c>
      <c r="E171" s="193">
        <v>3</v>
      </c>
      <c r="F171" s="193"/>
      <c r="G171" s="193">
        <v>0</v>
      </c>
      <c r="H171" s="200">
        <v>50</v>
      </c>
      <c r="I171" s="240"/>
      <c r="J171" s="238"/>
    </row>
    <row r="172" spans="1:10" ht="15.75" thickBot="1" x14ac:dyDescent="0.3">
      <c r="J172" s="112"/>
    </row>
    <row r="173" spans="1:10" ht="73.5" customHeight="1" x14ac:dyDescent="0.25">
      <c r="B173" s="251" t="s">
        <v>94</v>
      </c>
      <c r="C173" s="84" t="s">
        <v>95</v>
      </c>
      <c r="D173" s="262" t="s">
        <v>227</v>
      </c>
      <c r="E173" s="263"/>
      <c r="F173" s="263"/>
      <c r="G173" s="263"/>
      <c r="H173" s="263"/>
      <c r="I173" s="263"/>
      <c r="J173" s="263"/>
    </row>
    <row r="174" spans="1:10" ht="106.5" customHeight="1" thickBot="1" x14ac:dyDescent="0.3">
      <c r="B174" s="252"/>
      <c r="C174" s="85" t="s">
        <v>130</v>
      </c>
      <c r="D174" s="269" t="s">
        <v>225</v>
      </c>
      <c r="E174" s="268"/>
      <c r="F174" s="268"/>
      <c r="G174" s="268"/>
      <c r="H174" s="268"/>
      <c r="I174" s="268"/>
      <c r="J174" s="268"/>
    </row>
    <row r="175" spans="1:10" ht="15" customHeight="1" x14ac:dyDescent="0.25">
      <c r="B175" s="83"/>
      <c r="C175" s="83"/>
      <c r="D175" s="39"/>
      <c r="E175" s="48"/>
      <c r="F175" s="48"/>
      <c r="G175" s="48"/>
      <c r="H175" s="48"/>
      <c r="I175" s="48"/>
      <c r="J175" s="48"/>
    </row>
    <row r="176" spans="1:10" x14ac:dyDescent="0.25">
      <c r="B176" s="246" t="s">
        <v>116</v>
      </c>
      <c r="C176" s="246"/>
      <c r="D176" s="246"/>
      <c r="E176" s="246"/>
      <c r="F176" s="246"/>
      <c r="G176" s="246"/>
      <c r="H176" s="246"/>
      <c r="I176" s="246"/>
      <c r="J176" s="246"/>
    </row>
    <row r="177" spans="1:10" ht="51.75" customHeight="1" x14ac:dyDescent="0.25">
      <c r="B177" s="253" t="s">
        <v>153</v>
      </c>
      <c r="C177" s="254"/>
      <c r="D177" s="254"/>
      <c r="E177" s="254"/>
      <c r="F177" s="254"/>
      <c r="G177" s="254"/>
      <c r="H177" s="254"/>
      <c r="I177" s="254"/>
      <c r="J177" s="254"/>
    </row>
    <row r="178" spans="1:10" x14ac:dyDescent="0.25">
      <c r="B178" s="246" t="s">
        <v>91</v>
      </c>
      <c r="C178" s="246"/>
      <c r="D178" s="246"/>
      <c r="E178" s="246"/>
      <c r="F178" s="246"/>
      <c r="G178" s="246"/>
      <c r="H178" s="246"/>
      <c r="I178" s="246"/>
      <c r="J178" s="246"/>
    </row>
    <row r="179" spans="1:10" ht="123.75" customHeight="1" x14ac:dyDescent="0.25">
      <c r="B179" s="245" t="s">
        <v>228</v>
      </c>
      <c r="C179" s="247"/>
      <c r="D179" s="247"/>
      <c r="E179" s="247"/>
      <c r="F179" s="247"/>
      <c r="G179" s="247"/>
      <c r="H179" s="247"/>
      <c r="I179" s="247"/>
      <c r="J179" s="247"/>
    </row>
    <row r="180" spans="1:10" x14ac:dyDescent="0.25">
      <c r="B180" s="248" t="s">
        <v>118</v>
      </c>
      <c r="C180" s="249"/>
      <c r="D180" s="249"/>
      <c r="E180" s="249"/>
      <c r="F180" s="249"/>
      <c r="G180" s="249"/>
      <c r="H180" s="249"/>
      <c r="I180" s="249"/>
      <c r="J180" s="249"/>
    </row>
    <row r="181" spans="1:10" ht="47.25" customHeight="1" x14ac:dyDescent="0.25">
      <c r="B181" s="250" t="s">
        <v>132</v>
      </c>
      <c r="C181" s="224"/>
      <c r="D181" s="224"/>
      <c r="E181" s="224"/>
      <c r="F181" s="224"/>
      <c r="G181" s="224"/>
      <c r="H181" s="224"/>
      <c r="I181" s="224"/>
      <c r="J181" s="224"/>
    </row>
    <row r="182" spans="1:10" x14ac:dyDescent="0.25">
      <c r="B182" s="248" t="s">
        <v>117</v>
      </c>
      <c r="C182" s="249"/>
      <c r="D182" s="249"/>
      <c r="E182" s="249"/>
      <c r="F182" s="249"/>
      <c r="G182" s="249"/>
      <c r="H182" s="249"/>
      <c r="I182" s="249"/>
      <c r="J182" s="249"/>
    </row>
    <row r="183" spans="1:10" ht="140.25" customHeight="1" x14ac:dyDescent="0.25">
      <c r="B183" s="236" t="s">
        <v>154</v>
      </c>
      <c r="C183" s="224"/>
      <c r="D183" s="224"/>
      <c r="E183" s="224"/>
      <c r="F183" s="224"/>
      <c r="G183" s="224"/>
      <c r="H183" s="224"/>
      <c r="I183" s="224"/>
      <c r="J183" s="224"/>
    </row>
    <row r="186" spans="1:10" s="140" customFormat="1" ht="18.75" x14ac:dyDescent="0.3">
      <c r="A186" s="137" t="s">
        <v>26</v>
      </c>
      <c r="B186" s="138"/>
      <c r="C186" s="139" t="s">
        <v>135</v>
      </c>
    </row>
    <row r="187" spans="1:10" x14ac:dyDescent="0.25">
      <c r="A187" s="67" t="s">
        <v>28</v>
      </c>
      <c r="C187" s="68">
        <v>2</v>
      </c>
    </row>
    <row r="188" spans="1:10" x14ac:dyDescent="0.25">
      <c r="A188" s="67" t="s">
        <v>29</v>
      </c>
      <c r="C188" s="68">
        <v>2</v>
      </c>
    </row>
    <row r="189" spans="1:10" x14ac:dyDescent="0.25">
      <c r="A189" s="67" t="s">
        <v>30</v>
      </c>
      <c r="C189" s="97" t="s">
        <v>141</v>
      </c>
    </row>
    <row r="190" spans="1:10" ht="17.25" x14ac:dyDescent="0.25">
      <c r="A190" s="67" t="s">
        <v>93</v>
      </c>
      <c r="C190" s="87">
        <v>1588.91</v>
      </c>
    </row>
    <row r="191" spans="1:10" ht="63" customHeight="1" x14ac:dyDescent="0.25">
      <c r="C191" s="245" t="s">
        <v>185</v>
      </c>
      <c r="D191" s="224"/>
      <c r="E191" s="224"/>
      <c r="F191" s="224"/>
      <c r="G191" s="224"/>
      <c r="H191" s="224"/>
      <c r="I191" s="224"/>
      <c r="J191" s="224"/>
    </row>
    <row r="192" spans="1:10" ht="28.5" customHeight="1" x14ac:dyDescent="0.25">
      <c r="C192" s="224" t="s">
        <v>80</v>
      </c>
      <c r="D192" s="224"/>
      <c r="E192" s="224"/>
      <c r="F192" s="224"/>
      <c r="G192" s="224"/>
      <c r="H192" s="224"/>
      <c r="I192" s="224"/>
      <c r="J192" s="224"/>
    </row>
    <row r="193" spans="2:10" ht="19.5" thickBot="1" x14ac:dyDescent="0.35">
      <c r="B193" s="70" t="s">
        <v>135</v>
      </c>
    </row>
    <row r="194" spans="2:10" ht="139.5" thickBot="1" x14ac:dyDescent="0.3">
      <c r="B194" s="42" t="s">
        <v>87</v>
      </c>
      <c r="C194" s="43" t="s">
        <v>86</v>
      </c>
      <c r="D194" s="43" t="s">
        <v>77</v>
      </c>
      <c r="E194" s="43" t="s">
        <v>81</v>
      </c>
      <c r="F194" s="43" t="s">
        <v>182</v>
      </c>
      <c r="G194" s="43" t="s">
        <v>183</v>
      </c>
      <c r="H194" s="43" t="s">
        <v>82</v>
      </c>
      <c r="I194" s="40" t="s">
        <v>217</v>
      </c>
      <c r="J194" s="43" t="s">
        <v>155</v>
      </c>
    </row>
    <row r="195" spans="2:10" ht="15.75" thickBot="1" x14ac:dyDescent="0.3">
      <c r="B195" s="127" t="s">
        <v>88</v>
      </c>
      <c r="C195" s="128">
        <v>100</v>
      </c>
      <c r="D195" s="129" t="s">
        <v>83</v>
      </c>
      <c r="E195" s="130">
        <v>18</v>
      </c>
      <c r="F195" s="130">
        <v>10</v>
      </c>
      <c r="G195" s="130">
        <v>50</v>
      </c>
      <c r="H195" s="130">
        <v>40</v>
      </c>
      <c r="I195" s="130">
        <v>35</v>
      </c>
      <c r="J195" s="131" t="s">
        <v>184</v>
      </c>
    </row>
    <row r="196" spans="2:10" ht="15.75" thickBot="1" x14ac:dyDescent="0.3"/>
    <row r="197" spans="2:10" ht="155.25" customHeight="1" x14ac:dyDescent="0.25">
      <c r="B197" s="251" t="s">
        <v>94</v>
      </c>
      <c r="C197" s="84" t="s">
        <v>95</v>
      </c>
      <c r="D197" s="266" t="s">
        <v>136</v>
      </c>
      <c r="E197" s="263"/>
      <c r="F197" s="263"/>
      <c r="G197" s="263"/>
      <c r="H197" s="263"/>
      <c r="I197" s="263"/>
      <c r="J197" s="263"/>
    </row>
    <row r="198" spans="2:10" ht="140.25" customHeight="1" thickBot="1" x14ac:dyDescent="0.3">
      <c r="B198" s="252"/>
      <c r="C198" s="85" t="s">
        <v>96</v>
      </c>
      <c r="D198" s="267" t="s">
        <v>123</v>
      </c>
      <c r="E198" s="268"/>
      <c r="F198" s="268"/>
      <c r="G198" s="268"/>
      <c r="H198" s="268"/>
      <c r="I198" s="268"/>
      <c r="J198" s="268"/>
    </row>
    <row r="199" spans="2:10" ht="15" customHeight="1" x14ac:dyDescent="0.25">
      <c r="B199" s="83"/>
      <c r="C199" s="83"/>
      <c r="D199" s="39"/>
      <c r="E199" s="48"/>
      <c r="F199" s="48"/>
      <c r="G199" s="48"/>
      <c r="H199" s="48"/>
      <c r="I199" s="48"/>
      <c r="J199" s="48"/>
    </row>
    <row r="200" spans="2:10" x14ac:dyDescent="0.25">
      <c r="B200" s="246" t="s">
        <v>116</v>
      </c>
      <c r="C200" s="246"/>
      <c r="D200" s="246"/>
      <c r="E200" s="246"/>
      <c r="F200" s="246"/>
      <c r="G200" s="246"/>
      <c r="H200" s="246"/>
      <c r="I200" s="246"/>
      <c r="J200" s="246"/>
    </row>
    <row r="201" spans="2:10" ht="106.5" customHeight="1" x14ac:dyDescent="0.25">
      <c r="B201" s="253" t="s">
        <v>187</v>
      </c>
      <c r="C201" s="254"/>
      <c r="D201" s="254"/>
      <c r="E201" s="254"/>
      <c r="F201" s="254"/>
      <c r="G201" s="254"/>
      <c r="H201" s="254"/>
      <c r="I201" s="254"/>
      <c r="J201" s="254"/>
    </row>
    <row r="202" spans="2:10" x14ac:dyDescent="0.25">
      <c r="B202" s="246" t="s">
        <v>91</v>
      </c>
      <c r="C202" s="246"/>
      <c r="D202" s="246"/>
      <c r="E202" s="246"/>
      <c r="F202" s="246"/>
      <c r="G202" s="246"/>
      <c r="H202" s="246"/>
      <c r="I202" s="246"/>
      <c r="J202" s="246"/>
    </row>
    <row r="203" spans="2:10" ht="122.25" customHeight="1" x14ac:dyDescent="0.25">
      <c r="B203" s="245" t="s">
        <v>186</v>
      </c>
      <c r="C203" s="247"/>
      <c r="D203" s="247"/>
      <c r="E203" s="247"/>
      <c r="F203" s="247"/>
      <c r="G203" s="247"/>
      <c r="H203" s="247"/>
      <c r="I203" s="247"/>
      <c r="J203" s="247"/>
    </row>
    <row r="204" spans="2:10" x14ac:dyDescent="0.25">
      <c r="B204" s="248" t="s">
        <v>118</v>
      </c>
      <c r="C204" s="249"/>
      <c r="D204" s="249"/>
      <c r="E204" s="249"/>
      <c r="F204" s="249"/>
      <c r="G204" s="249"/>
      <c r="H204" s="249"/>
      <c r="I204" s="249"/>
      <c r="J204" s="249"/>
    </row>
    <row r="205" spans="2:10" ht="51" customHeight="1" x14ac:dyDescent="0.25">
      <c r="B205" s="250" t="s">
        <v>126</v>
      </c>
      <c r="C205" s="224"/>
      <c r="D205" s="224"/>
      <c r="E205" s="224"/>
      <c r="F205" s="224"/>
      <c r="G205" s="224"/>
      <c r="H205" s="224"/>
      <c r="I205" s="224"/>
      <c r="J205" s="224"/>
    </row>
    <row r="206" spans="2:10" x14ac:dyDescent="0.25">
      <c r="B206" s="248" t="s">
        <v>119</v>
      </c>
      <c r="C206" s="249"/>
      <c r="D206" s="249"/>
      <c r="E206" s="249"/>
      <c r="F206" s="249"/>
      <c r="G206" s="249"/>
      <c r="H206" s="249"/>
      <c r="I206" s="249"/>
      <c r="J206" s="249"/>
    </row>
    <row r="207" spans="2:10" ht="153" customHeight="1" x14ac:dyDescent="0.25">
      <c r="B207" s="245" t="s">
        <v>188</v>
      </c>
      <c r="C207" s="224"/>
      <c r="D207" s="224"/>
      <c r="E207" s="224"/>
      <c r="F207" s="224"/>
      <c r="G207" s="224"/>
      <c r="H207" s="224"/>
      <c r="I207" s="224"/>
      <c r="J207" s="224"/>
    </row>
    <row r="208" spans="2:10" x14ac:dyDescent="0.25">
      <c r="B208" s="39"/>
      <c r="C208" s="39"/>
      <c r="D208" s="39"/>
      <c r="E208" s="39"/>
      <c r="F208" s="39"/>
      <c r="G208" s="39"/>
      <c r="H208" s="39"/>
      <c r="I208" s="39"/>
      <c r="J208" s="39"/>
    </row>
    <row r="209" spans="1:2" x14ac:dyDescent="0.25">
      <c r="A209" s="71"/>
      <c r="B209" s="36" t="s">
        <v>100</v>
      </c>
    </row>
    <row r="210" spans="1:2" x14ac:dyDescent="0.25">
      <c r="A210" s="72"/>
      <c r="B210" s="36" t="s">
        <v>101</v>
      </c>
    </row>
    <row r="211" spans="1:2" x14ac:dyDescent="0.25">
      <c r="A211" s="73"/>
      <c r="B211" s="36" t="s">
        <v>102</v>
      </c>
    </row>
  </sheetData>
  <mergeCells count="113">
    <mergeCell ref="B97:J97"/>
    <mergeCell ref="B98:J98"/>
    <mergeCell ref="B91:J91"/>
    <mergeCell ref="B92:J92"/>
    <mergeCell ref="B93:J93"/>
    <mergeCell ref="B94:J94"/>
    <mergeCell ref="B95:J95"/>
    <mergeCell ref="B96:J96"/>
    <mergeCell ref="B38:J38"/>
    <mergeCell ref="B36:J36"/>
    <mergeCell ref="B42:J42"/>
    <mergeCell ref="B43:J43"/>
    <mergeCell ref="B33:B34"/>
    <mergeCell ref="B82:B84"/>
    <mergeCell ref="C82:C84"/>
    <mergeCell ref="B88:B89"/>
    <mergeCell ref="D88:J88"/>
    <mergeCell ref="D89:J89"/>
    <mergeCell ref="B63:J63"/>
    <mergeCell ref="B64:J64"/>
    <mergeCell ref="B65:J65"/>
    <mergeCell ref="B66:J66"/>
    <mergeCell ref="B67:J67"/>
    <mergeCell ref="B68:J68"/>
    <mergeCell ref="B69:J69"/>
    <mergeCell ref="B54:B55"/>
    <mergeCell ref="B40:J40"/>
    <mergeCell ref="B41:J41"/>
    <mergeCell ref="C13:J13"/>
    <mergeCell ref="C14:J14"/>
    <mergeCell ref="C15:J15"/>
    <mergeCell ref="C16:J16"/>
    <mergeCell ref="C17:J17"/>
    <mergeCell ref="C26:J26"/>
    <mergeCell ref="C27:J27"/>
    <mergeCell ref="C106:J106"/>
    <mergeCell ref="C107:J107"/>
    <mergeCell ref="C78:J78"/>
    <mergeCell ref="C30:C31"/>
    <mergeCell ref="C54:C55"/>
    <mergeCell ref="C50:J50"/>
    <mergeCell ref="C51:J51"/>
    <mergeCell ref="D33:J33"/>
    <mergeCell ref="D34:J34"/>
    <mergeCell ref="B37:J37"/>
    <mergeCell ref="B39:J39"/>
    <mergeCell ref="B30:B31"/>
    <mergeCell ref="C77:J77"/>
    <mergeCell ref="B59:B60"/>
    <mergeCell ref="D59:J59"/>
    <mergeCell ref="D60:J60"/>
    <mergeCell ref="B62:J62"/>
    <mergeCell ref="B122:J122"/>
    <mergeCell ref="B123:J123"/>
    <mergeCell ref="B124:J124"/>
    <mergeCell ref="B110:B112"/>
    <mergeCell ref="C110:C112"/>
    <mergeCell ref="B117:J117"/>
    <mergeCell ref="B118:J118"/>
    <mergeCell ref="B119:J119"/>
    <mergeCell ref="B120:J120"/>
    <mergeCell ref="B121:J121"/>
    <mergeCell ref="B114:B115"/>
    <mergeCell ref="D114:J114"/>
    <mergeCell ref="D115:J115"/>
    <mergeCell ref="B148:B149"/>
    <mergeCell ref="D148:J148"/>
    <mergeCell ref="D149:J149"/>
    <mergeCell ref="C132:J132"/>
    <mergeCell ref="C133:J133"/>
    <mergeCell ref="B136:B141"/>
    <mergeCell ref="C136:C141"/>
    <mergeCell ref="B156:J156"/>
    <mergeCell ref="B157:J157"/>
    <mergeCell ref="B170:B171"/>
    <mergeCell ref="C191:J191"/>
    <mergeCell ref="C192:J192"/>
    <mergeCell ref="D197:J197"/>
    <mergeCell ref="D198:J198"/>
    <mergeCell ref="B179:J179"/>
    <mergeCell ref="B180:J180"/>
    <mergeCell ref="B181:J181"/>
    <mergeCell ref="B182:J182"/>
    <mergeCell ref="B183:J183"/>
    <mergeCell ref="D174:J174"/>
    <mergeCell ref="B176:J176"/>
    <mergeCell ref="B177:J177"/>
    <mergeCell ref="B178:J178"/>
    <mergeCell ref="B173:B174"/>
    <mergeCell ref="C166:J166"/>
    <mergeCell ref="C167:J167"/>
    <mergeCell ref="J170:J171"/>
    <mergeCell ref="I170:I171"/>
    <mergeCell ref="C170:C171"/>
    <mergeCell ref="B85:B86"/>
    <mergeCell ref="B207:J207"/>
    <mergeCell ref="B202:J202"/>
    <mergeCell ref="B203:J203"/>
    <mergeCell ref="B204:J204"/>
    <mergeCell ref="B205:J205"/>
    <mergeCell ref="B206:J206"/>
    <mergeCell ref="B197:B198"/>
    <mergeCell ref="B200:J200"/>
    <mergeCell ref="B201:J201"/>
    <mergeCell ref="B158:J158"/>
    <mergeCell ref="B142:B146"/>
    <mergeCell ref="C142:C146"/>
    <mergeCell ref="B151:J151"/>
    <mergeCell ref="B152:J152"/>
    <mergeCell ref="B153:J153"/>
    <mergeCell ref="B154:J154"/>
    <mergeCell ref="B155:J155"/>
    <mergeCell ref="D173:J173"/>
  </mergeCells>
  <phoneticPr fontId="33" type="noConversion"/>
  <pageMargins left="0.25" right="0.25" top="0.75" bottom="0.75" header="0.3" footer="0.3"/>
  <pageSetup paperSize="9" scale="77" fitToHeight="0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solitéry</vt:lpstr>
      <vt:lpstr>ZP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Míša</dc:creator>
  <cp:lastModifiedBy>luciepavlickova@outlook.com</cp:lastModifiedBy>
  <cp:lastPrinted>2025-01-06T06:15:03Z</cp:lastPrinted>
  <dcterms:created xsi:type="dcterms:W3CDTF">2024-01-14T11:36:00Z</dcterms:created>
  <dcterms:modified xsi:type="dcterms:W3CDTF">2025-03-12T21:34:11Z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94A604673CD74629BB8F472CEF1EE4FF_12</vt:lpwstr>
  </property>
  <property fmtid="{D5CDD505-2E9C-101B-9397-08002B2CF9AE}" pid="3" name="KSOProductBuildVer">
    <vt:lpwstr>1033-12.2.0.16731</vt:lpwstr>
  </property>
</Properties>
</file>