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ento_sešit"/>
  <mc:AlternateContent xmlns:mc="http://schemas.openxmlformats.org/markup-compatibility/2006">
    <mc:Choice Requires="x15">
      <x15ac:absPath xmlns:x15ac="http://schemas.microsoft.com/office/spreadsheetml/2010/11/ac" url="X:\2025_VZ_BÁZE ul. Topolová\VZMR komunikace\"/>
    </mc:Choice>
  </mc:AlternateContent>
  <xr:revisionPtr revIDLastSave="0" documentId="13_ncr:1_{9C3AED1B-C9A4-4213-A89B-ACED64BB4A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O 01" sheetId="4" r:id="rId1"/>
  </sheets>
  <definedNames>
    <definedName name="afterdetail_rozpocty_rkap" localSheetId="0">'IO 01'!#REF!</definedName>
    <definedName name="afterdetail_rozpocty_rkap">#REF!</definedName>
    <definedName name="afterdetail_rozpocty_rozpocty" localSheetId="0">'IO 01'!#REF!</definedName>
    <definedName name="afterdetail_rozpocty_rozpocty">#REF!</definedName>
    <definedName name="beforeafterdetail_rozpocty_rozpocty.Poznamka2.1" localSheetId="0">'IO 01'!#REF!</definedName>
    <definedName name="beforeafterdetail_rozpocty_rozpocty.Poznamka2.1">#REF!</definedName>
    <definedName name="body_memrekapdph" localSheetId="0">'IO 01'!#REF!</definedName>
    <definedName name="body_memrekapdph">#REF!</definedName>
    <definedName name="body_phlavy" localSheetId="0">'IO 01'!#REF!</definedName>
    <definedName name="body_phlavy">#REF!</definedName>
    <definedName name="body_prekap" localSheetId="0">'IO 01'!#REF!</definedName>
    <definedName name="body_prekap">#REF!</definedName>
    <definedName name="body_rozpocty_rkap" localSheetId="0">'IO 01'!#REF!</definedName>
    <definedName name="body_rozpocty_rkap">#REF!</definedName>
    <definedName name="body_rozpocty_rozpocty" localSheetId="0">'IO 01'!#REF!</definedName>
    <definedName name="body_rozpocty_rozpocty">#REF!</definedName>
    <definedName name="body_rozpocty_rpolozky" localSheetId="0">'IO 01'!#REF!</definedName>
    <definedName name="body_rozpocty_rpolozky">#REF!</definedName>
    <definedName name="body_rozpocty_rpolozky.Poznamka2" localSheetId="0">'IO 01'!#REF!</definedName>
    <definedName name="body_rozpocty_rpolozky.Poznamka2">#REF!</definedName>
    <definedName name="body_rozpočty" localSheetId="0">'IO 01'!#REF!</definedName>
    <definedName name="body_rozpočty">#REF!</definedName>
    <definedName name="celkembezdph" localSheetId="0">'IO 01'!#REF!</definedName>
    <definedName name="celkembezdph">#REF!</definedName>
    <definedName name="celkemsdph" localSheetId="0">'IO 01'!#REF!</definedName>
    <definedName name="celkemsdph">#REF!</definedName>
    <definedName name="celklemsdph" localSheetId="0">'IO 01'!#REF!</definedName>
    <definedName name="celklemsdph">#REF!</definedName>
    <definedName name="end_rozpocty_rozpocty" localSheetId="0">'IO 01'!#REF!</definedName>
    <definedName name="end_rozpocty_rozpocty">#REF!</definedName>
    <definedName name="firmy_rozpocty_pozn.Poznamka2" localSheetId="0">'IO 01'!#REF!</definedName>
    <definedName name="firmy_rozpocty_pozn.Poznamka2">#REF!</definedName>
    <definedName name="sum_memrekapdph" localSheetId="0">'IO 01'!#REF!</definedName>
    <definedName name="sum_memrekapdph">#REF!</definedName>
    <definedName name="sum_prekap" localSheetId="0">'IO 01'!#REF!</definedName>
    <definedName name="sum_prekap">#REF!</definedName>
    <definedName name="top_memrekapdph" localSheetId="0">'IO 01'!#REF!</definedName>
    <definedName name="top_memrekapdph">#REF!</definedName>
    <definedName name="top_phlavy" localSheetId="0">'IO 01'!#REF!</definedName>
    <definedName name="top_phlavy">#REF!</definedName>
    <definedName name="top_rozpocty" localSheetId="0">'IO 01'!#REF!</definedName>
    <definedName name="top_rozpocty">#REF!</definedName>
    <definedName name="top_rozpocty_rkap" localSheetId="0">'IO 01'!#REF!</definedName>
    <definedName name="top_rozpocty_rkap">#REF!</definedName>
    <definedName name="top_rpolozky" localSheetId="0">'IO 01'!#REF!</definedName>
    <definedName name="top_rpolozk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4" l="1"/>
  <c r="H34" i="4"/>
  <c r="H27" i="4"/>
  <c r="E67" i="4" l="1"/>
  <c r="E66" i="4"/>
  <c r="E46" i="4"/>
  <c r="D46" i="4"/>
  <c r="E28" i="4" l="1"/>
  <c r="D28" i="4"/>
  <c r="H28" i="4" s="1"/>
  <c r="H59" i="4"/>
  <c r="H58" i="4"/>
  <c r="H57" i="4"/>
  <c r="D54" i="4"/>
  <c r="H54" i="4" s="1"/>
  <c r="D55" i="4"/>
  <c r="D47" i="4"/>
  <c r="H47" i="4" s="1"/>
  <c r="D49" i="4"/>
  <c r="H49" i="4" s="1"/>
  <c r="D48" i="4"/>
  <c r="H48" i="4" s="1"/>
  <c r="D36" i="4"/>
  <c r="H36" i="4" s="1"/>
  <c r="H30" i="4"/>
  <c r="H29" i="4"/>
  <c r="D32" i="4"/>
  <c r="H32" i="4" s="1"/>
  <c r="D33" i="4"/>
  <c r="H33" i="4" s="1"/>
  <c r="D31" i="4"/>
  <c r="H31" i="4" s="1"/>
  <c r="H55" i="4"/>
  <c r="H70" i="4"/>
  <c r="H69" i="4"/>
  <c r="H68" i="4"/>
  <c r="H46" i="4"/>
  <c r="H67" i="4"/>
  <c r="H66" i="4"/>
  <c r="B11" i="4"/>
  <c r="B10" i="4"/>
  <c r="B9" i="4"/>
  <c r="B8" i="4"/>
  <c r="B7" i="4"/>
  <c r="H71" i="4" l="1"/>
  <c r="H50" i="4"/>
  <c r="D38" i="4"/>
  <c r="H38" i="4" s="1"/>
  <c r="D40" i="4"/>
  <c r="H40" i="4" s="1"/>
  <c r="D39" i="4"/>
  <c r="H39" i="4" s="1"/>
  <c r="D35" i="4"/>
  <c r="H35" i="4" s="1"/>
  <c r="D37" i="4"/>
  <c r="H37" i="4" s="1"/>
  <c r="H60" i="4"/>
  <c r="H42" i="4" l="1"/>
  <c r="H56" i="4"/>
  <c r="H61" i="4"/>
  <c r="H75" i="4"/>
  <c r="H76" i="4" s="1"/>
  <c r="H62" i="4" l="1"/>
  <c r="H9" i="4" s="1"/>
  <c r="H11" i="4"/>
  <c r="H7" i="4"/>
  <c r="H10" i="4"/>
  <c r="H8" i="4"/>
  <c r="H12" i="4" l="1"/>
  <c r="H13" i="4" s="1"/>
  <c r="H15" i="4" l="1"/>
  <c r="H18" i="4" s="1"/>
  <c r="H19" i="4" s="1"/>
  <c r="H20" i="4" s="1"/>
</calcChain>
</file>

<file path=xl/sharedStrings.xml><?xml version="1.0" encoding="utf-8"?>
<sst xmlns="http://schemas.openxmlformats.org/spreadsheetml/2006/main" count="126" uniqueCount="69">
  <si>
    <t>Celkem</t>
  </si>
  <si>
    <t>Celkem bez DPH</t>
  </si>
  <si>
    <t>DPH celkem</t>
  </si>
  <si>
    <t>Celkem s DPH</t>
  </si>
  <si>
    <t>Daň z přidané hodnoty</t>
  </si>
  <si>
    <t>Rekapitulace rozpočtu</t>
  </si>
  <si>
    <t>Číslo položky</t>
  </si>
  <si>
    <t>Popis položky</t>
  </si>
  <si>
    <t>Počet</t>
  </si>
  <si>
    <t>MJ</t>
  </si>
  <si>
    <t>Rozpočet</t>
  </si>
  <si>
    <t>Základní sazba DPH</t>
  </si>
  <si>
    <t>kpl</t>
  </si>
  <si>
    <t>ks</t>
  </si>
  <si>
    <t>m</t>
  </si>
  <si>
    <t>Pomocné práce - průrazy, průvrty</t>
  </si>
  <si>
    <t>Jedn. cena - dodávka</t>
  </si>
  <si>
    <t>Jedn. cena - montáž</t>
  </si>
  <si>
    <t>STAVEBNÍ ÚPRAVY ADMINISTRATIVNÍ BUDOVY AREÁLU BÁZE MILOVICE</t>
  </si>
  <si>
    <t>t</t>
  </si>
  <si>
    <r>
      <t>m</t>
    </r>
    <r>
      <rPr>
        <vertAlign val="superscript"/>
        <sz val="9"/>
        <rFont val="Arial CE"/>
        <charset val="238"/>
      </rPr>
      <t>3</t>
    </r>
  </si>
  <si>
    <t>Beton podkladní C 16/20 XA1</t>
  </si>
  <si>
    <t>Beton železový desek c 20/25 XA1 st. vyztužení  1%</t>
  </si>
  <si>
    <t>Drobný montážní materiál - šrouby, vruty, hmoždinky, svorky,kotevní prvky</t>
  </si>
  <si>
    <t>HSV, ostatní</t>
  </si>
  <si>
    <t>VRN</t>
  </si>
  <si>
    <t>%</t>
  </si>
  <si>
    <t>IO 01 KOMUNIKACE A ZPEVNĚNÉ PLOCHY</t>
  </si>
  <si>
    <t>BOURACÍ PRÁCE</t>
  </si>
  <si>
    <t>PLOCHY ZPEVNĚNÉ</t>
  </si>
  <si>
    <t>KONSTRUKCE DOPLŇKOVÉ</t>
  </si>
  <si>
    <t>ZKOUŠKY</t>
  </si>
  <si>
    <t>Bourání ŽB konstrukcí podzemních</t>
  </si>
  <si>
    <t>Komunikace asfaltové skladba A</t>
  </si>
  <si>
    <t>Zámková dlažba tl.60 mm skladba B</t>
  </si>
  <si>
    <t>Okapový chodník z tříděného kačírku skladba C</t>
  </si>
  <si>
    <t>Zelené trávníkové plochy skladba D</t>
  </si>
  <si>
    <t>Obrubník 100/250/15 silniční do betonu s opěrou</t>
  </si>
  <si>
    <t>Obrubník 100/150/10 zahradní do betonu s opěrou</t>
  </si>
  <si>
    <t>m2</t>
  </si>
  <si>
    <r>
      <t>m</t>
    </r>
    <r>
      <rPr>
        <vertAlign val="superscript"/>
        <sz val="9"/>
        <rFont val="Arial CE"/>
        <charset val="238"/>
      </rPr>
      <t>2</t>
    </r>
  </si>
  <si>
    <t>Demontáž živičných (asfaltových) povrchů</t>
  </si>
  <si>
    <t>Odstranění betonových vrstev</t>
  </si>
  <si>
    <t>Demontáž zámkové dlažby</t>
  </si>
  <si>
    <t>Ruční odstranění zahradních obrubníků</t>
  </si>
  <si>
    <t>Ruční nebo strojní odstranění silničních obrubníků</t>
  </si>
  <si>
    <t>Broušení asfaltu do šířky 500 mm</t>
  </si>
  <si>
    <t>Řezání asfaltu (strojní, ruční)</t>
  </si>
  <si>
    <t>Jedn. Cena -dodávka</t>
  </si>
  <si>
    <t>m3</t>
  </si>
  <si>
    <t>Odvoz živičných povrchů k recyklaci do 1,5 km</t>
  </si>
  <si>
    <t>Odvoz betonových povrchů k recyklaci do 1,5 km</t>
  </si>
  <si>
    <t>Odvoz výkopku na skládkudo 1,5 km</t>
  </si>
  <si>
    <t>Uložení živičných povrchů na skládku</t>
  </si>
  <si>
    <t>Uložení betonových povrchů na skládku</t>
  </si>
  <si>
    <t>Uložení výkopku na skládku</t>
  </si>
  <si>
    <t>Obrubník 100/250/15 silniční do betonu na ležato</t>
  </si>
  <si>
    <t>Obruba šachty z žulové kostky 100/100</t>
  </si>
  <si>
    <t>Liniová vpus z kompozitního materiálu 100/100 vč. Zápachové uzávěry</t>
  </si>
  <si>
    <t>Pomocné práce - likvidace topenářského kanálu š. 2 m ze ŽB</t>
  </si>
  <si>
    <t>Pyrotechnický dohled</t>
  </si>
  <si>
    <t>Doravní značka vč. Svislého sloupku a uchycení</t>
  </si>
  <si>
    <t>Vodorovné značení š. 120 mm plast</t>
  </si>
  <si>
    <t>Dopravní značka - doplňková tabulka</t>
  </si>
  <si>
    <t>původní</t>
  </si>
  <si>
    <t>počet jednotek</t>
  </si>
  <si>
    <t>Statická zkouška hutnění podkladu komunikací</t>
  </si>
  <si>
    <t>snížené</t>
  </si>
  <si>
    <r>
      <t>m</t>
    </r>
    <r>
      <rPr>
        <vertAlign val="superscript"/>
        <sz val="8"/>
        <rFont val="Arial CE"/>
        <charset val="238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</si>
</sst>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"/>
  </numFmts>
  <fonts count="13" x14ac:knownFonts="1">
    <font>
      <sz val="10"/>
      <name val="Arial CE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9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9"/>
      <name val="Arial CE"/>
    </font>
    <font>
      <vertAlign val="superscript"/>
      <sz val="9"/>
      <name val="Arial CE"/>
      <charset val="238"/>
    </font>
    <font>
      <vertAlign val="superscript"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/>
    <xf numFmtId="0" fontId="0" fillId="0" borderId="2" xfId="0" applyBorder="1"/>
    <xf numFmtId="0" fontId="5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2" xfId="0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164" fontId="5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3" fillId="0" borderId="0" xfId="0" applyFont="1"/>
    <xf numFmtId="0" fontId="8" fillId="2" borderId="0" xfId="0" applyFont="1" applyFill="1"/>
    <xf numFmtId="0" fontId="9" fillId="0" borderId="0" xfId="0" applyFont="1"/>
    <xf numFmtId="0" fontId="10" fillId="0" borderId="5" xfId="0" applyFont="1" applyBorder="1" applyAlignment="1">
      <alignment horizontal="left" vertical="center" wrapText="1"/>
    </xf>
    <xf numFmtId="165" fontId="5" fillId="0" borderId="0" xfId="0" applyNumberFormat="1" applyFont="1" applyAlignment="1">
      <alignment horizontal="right" indent="1"/>
    </xf>
    <xf numFmtId="164" fontId="5" fillId="0" borderId="0" xfId="0" applyNumberFormat="1" applyFont="1" applyAlignment="1">
      <alignment horizontal="right" vertical="center" indent="1"/>
    </xf>
    <xf numFmtId="0" fontId="0" fillId="3" borderId="1" xfId="0" applyFill="1" applyBorder="1"/>
    <xf numFmtId="0" fontId="4" fillId="3" borderId="1" xfId="0" applyFont="1" applyFill="1" applyBorder="1"/>
    <xf numFmtId="0" fontId="0" fillId="3" borderId="1" xfId="0" applyFill="1" applyBorder="1" applyAlignment="1">
      <alignment horizontal="center"/>
    </xf>
    <xf numFmtId="0" fontId="0" fillId="3" borderId="0" xfId="0" applyFill="1"/>
    <xf numFmtId="0" fontId="4" fillId="3" borderId="0" xfId="0" applyFont="1" applyFill="1"/>
    <xf numFmtId="0" fontId="0" fillId="3" borderId="0" xfId="0" applyFill="1" applyAlignment="1">
      <alignment horizontal="center"/>
    </xf>
    <xf numFmtId="165" fontId="5" fillId="0" borderId="0" xfId="0" applyNumberFormat="1" applyFont="1" applyAlignment="1">
      <alignment horizontal="center"/>
    </xf>
    <xf numFmtId="0" fontId="0" fillId="0" borderId="6" xfId="0" applyBorder="1"/>
    <xf numFmtId="0" fontId="1" fillId="0" borderId="7" xfId="0" applyFont="1" applyBorder="1"/>
    <xf numFmtId="0" fontId="2" fillId="0" borderId="7" xfId="0" applyFont="1" applyBorder="1" applyAlignment="1">
      <alignment horizontal="center"/>
    </xf>
    <xf numFmtId="164" fontId="1" fillId="4" borderId="8" xfId="0" applyNumberFormat="1" applyFont="1" applyFill="1" applyBorder="1" applyAlignment="1">
      <alignment horizontal="center"/>
    </xf>
    <xf numFmtId="0" fontId="0" fillId="0" borderId="1" xfId="0" applyBorder="1"/>
    <xf numFmtId="164" fontId="1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0" fillId="3" borderId="3" xfId="0" applyFill="1" applyBorder="1"/>
    <xf numFmtId="0" fontId="1" fillId="3" borderId="3" xfId="0" applyFont="1" applyFill="1" applyBorder="1"/>
    <xf numFmtId="0" fontId="0" fillId="3" borderId="3" xfId="0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0" fillId="3" borderId="4" xfId="0" applyFill="1" applyBorder="1"/>
    <xf numFmtId="0" fontId="1" fillId="3" borderId="4" xfId="0" applyFont="1" applyFill="1" applyBorder="1"/>
    <xf numFmtId="0" fontId="0" fillId="3" borderId="4" xfId="0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0CBA3-7ED6-A14A-B9DA-15C648A574D0}">
  <sheetPr>
    <pageSetUpPr fitToPage="1"/>
  </sheetPr>
  <dimension ref="A2:H76"/>
  <sheetViews>
    <sheetView tabSelected="1" zoomScaleNormal="100" workbookViewId="0">
      <selection activeCell="F76" sqref="F76"/>
    </sheetView>
  </sheetViews>
  <sheetFormatPr defaultColWidth="8.7109375" defaultRowHeight="12.75" x14ac:dyDescent="0.2"/>
  <cols>
    <col min="1" max="1" width="11.7109375" customWidth="1"/>
    <col min="2" max="2" width="65.5703125" customWidth="1"/>
    <col min="3" max="3" width="4.7109375" style="14" customWidth="1"/>
    <col min="4" max="5" width="8.42578125" style="14" customWidth="1"/>
    <col min="6" max="7" width="17" style="14" customWidth="1"/>
    <col min="8" max="8" width="17.7109375" style="14" customWidth="1"/>
    <col min="9" max="9" width="4.28515625" customWidth="1"/>
  </cols>
  <sheetData>
    <row r="2" spans="1:8" ht="15.75" x14ac:dyDescent="0.25">
      <c r="A2" s="55" t="s">
        <v>18</v>
      </c>
      <c r="B2" s="56"/>
      <c r="C2" s="56"/>
      <c r="D2" s="56"/>
      <c r="E2" s="56"/>
      <c r="F2" s="56"/>
      <c r="G2" s="56"/>
      <c r="H2" s="56"/>
    </row>
    <row r="3" spans="1:8" ht="15.75" x14ac:dyDescent="0.25">
      <c r="A3" s="57" t="s">
        <v>27</v>
      </c>
      <c r="B3" s="58"/>
      <c r="C3" s="58"/>
      <c r="D3" s="58"/>
      <c r="E3" s="58"/>
      <c r="F3" s="58"/>
      <c r="G3" s="58"/>
      <c r="H3" s="58"/>
    </row>
    <row r="4" spans="1:8" x14ac:dyDescent="0.2">
      <c r="B4" s="1"/>
    </row>
    <row r="5" spans="1:8" x14ac:dyDescent="0.2">
      <c r="A5" s="6"/>
      <c r="B5" s="7"/>
    </row>
    <row r="6" spans="1:8" ht="15.75" x14ac:dyDescent="0.25">
      <c r="A6" s="31"/>
      <c r="B6" s="32" t="s">
        <v>5</v>
      </c>
      <c r="C6" s="33"/>
      <c r="D6" s="33"/>
      <c r="E6" s="33"/>
      <c r="F6" s="33"/>
      <c r="G6" s="33"/>
      <c r="H6" s="33"/>
    </row>
    <row r="7" spans="1:8" ht="14.25" x14ac:dyDescent="0.2">
      <c r="A7" s="3"/>
      <c r="B7" s="25" t="str">
        <f>B24</f>
        <v>BOURACÍ PRÁCE</v>
      </c>
      <c r="H7" s="15">
        <f>H42</f>
        <v>0</v>
      </c>
    </row>
    <row r="8" spans="1:8" x14ac:dyDescent="0.2">
      <c r="B8" t="str">
        <f>B44</f>
        <v>PLOCHY ZPEVNĚNÉ</v>
      </c>
      <c r="H8" s="15">
        <f>H50</f>
        <v>0</v>
      </c>
    </row>
    <row r="9" spans="1:8" x14ac:dyDescent="0.2">
      <c r="B9" t="str">
        <f>B52</f>
        <v>KONSTRUKCE DOPLŇKOVÉ</v>
      </c>
      <c r="H9" s="15">
        <f>H62</f>
        <v>0</v>
      </c>
    </row>
    <row r="10" spans="1:8" x14ac:dyDescent="0.2">
      <c r="B10" t="str">
        <f>B64</f>
        <v>HSV, ostatní</v>
      </c>
      <c r="H10" s="15">
        <f>H71</f>
        <v>0</v>
      </c>
    </row>
    <row r="11" spans="1:8" x14ac:dyDescent="0.2">
      <c r="B11" t="str">
        <f>B73</f>
        <v>ZKOUŠKY</v>
      </c>
      <c r="H11" s="15">
        <f>H76</f>
        <v>0</v>
      </c>
    </row>
    <row r="12" spans="1:8" ht="15" x14ac:dyDescent="0.25">
      <c r="A12" s="42"/>
      <c r="B12" s="39" t="s">
        <v>0</v>
      </c>
      <c r="C12" s="44"/>
      <c r="D12" s="44"/>
      <c r="E12" s="44"/>
      <c r="F12" s="44"/>
      <c r="G12" s="44"/>
      <c r="H12" s="45">
        <f>SUM(H7:H11)</f>
        <v>0</v>
      </c>
    </row>
    <row r="13" spans="1:8" ht="15" x14ac:dyDescent="0.25">
      <c r="A13" s="42"/>
      <c r="B13" s="4" t="s">
        <v>25</v>
      </c>
      <c r="C13" s="16" t="s">
        <v>26</v>
      </c>
      <c r="D13" s="16">
        <v>0</v>
      </c>
      <c r="E13" s="16"/>
      <c r="F13" s="16"/>
      <c r="G13" s="16"/>
      <c r="H13" s="43">
        <f>H12*D13*0.01</f>
        <v>0</v>
      </c>
    </row>
    <row r="15" spans="1:8" ht="15.75" thickBot="1" x14ac:dyDescent="0.3">
      <c r="A15" s="46"/>
      <c r="B15" s="47" t="s">
        <v>1</v>
      </c>
      <c r="C15" s="48"/>
      <c r="D15" s="48"/>
      <c r="E15" s="48"/>
      <c r="F15" s="48"/>
      <c r="G15" s="48"/>
      <c r="H15" s="49">
        <f>H12+H13</f>
        <v>0</v>
      </c>
    </row>
    <row r="17" spans="1:8" ht="15" x14ac:dyDescent="0.25">
      <c r="B17" s="4" t="s">
        <v>4</v>
      </c>
      <c r="C17" s="16"/>
      <c r="D17" s="16"/>
      <c r="E17" s="16"/>
      <c r="F17" s="16"/>
      <c r="G17" s="16"/>
      <c r="H17" s="16"/>
    </row>
    <row r="18" spans="1:8" x14ac:dyDescent="0.2">
      <c r="B18" t="s">
        <v>11</v>
      </c>
      <c r="C18" s="14">
        <v>21</v>
      </c>
      <c r="H18" s="17">
        <f>C18/100*H15</f>
        <v>0</v>
      </c>
    </row>
    <row r="19" spans="1:8" ht="15" x14ac:dyDescent="0.25">
      <c r="B19" s="5" t="s">
        <v>2</v>
      </c>
      <c r="C19" s="18"/>
      <c r="D19" s="18"/>
      <c r="E19" s="18"/>
      <c r="F19" s="18"/>
      <c r="G19" s="18"/>
      <c r="H19" s="19">
        <f>H18</f>
        <v>0</v>
      </c>
    </row>
    <row r="20" spans="1:8" ht="15.75" thickBot="1" x14ac:dyDescent="0.3">
      <c r="A20" s="50"/>
      <c r="B20" s="51" t="s">
        <v>3</v>
      </c>
      <c r="C20" s="52"/>
      <c r="D20" s="52"/>
      <c r="E20" s="52"/>
      <c r="F20" s="52"/>
      <c r="G20" s="52"/>
      <c r="H20" s="53">
        <f>H15+H19</f>
        <v>0</v>
      </c>
    </row>
    <row r="21" spans="1:8" ht="15" x14ac:dyDescent="0.25">
      <c r="B21" s="13"/>
      <c r="H21" s="20"/>
    </row>
    <row r="22" spans="1:8" ht="15.75" x14ac:dyDescent="0.25">
      <c r="A22" s="34"/>
      <c r="B22" s="35" t="s">
        <v>10</v>
      </c>
      <c r="C22" s="36"/>
      <c r="D22" s="36"/>
      <c r="E22" s="36"/>
      <c r="F22" s="36"/>
      <c r="G22" s="36"/>
      <c r="H22" s="36"/>
    </row>
    <row r="24" spans="1:8" ht="15.75" x14ac:dyDescent="0.25">
      <c r="A24" s="2"/>
      <c r="B24" s="26" t="s">
        <v>28</v>
      </c>
      <c r="C24" s="21"/>
      <c r="D24" s="21"/>
      <c r="E24" s="21"/>
      <c r="F24" s="21"/>
      <c r="G24" s="21"/>
      <c r="H24" s="21"/>
    </row>
    <row r="25" spans="1:8" x14ac:dyDescent="0.2">
      <c r="A25" s="60" t="s">
        <v>6</v>
      </c>
      <c r="B25" s="62" t="s">
        <v>7</v>
      </c>
      <c r="C25" s="64" t="s">
        <v>9</v>
      </c>
      <c r="D25" s="59" t="s">
        <v>65</v>
      </c>
      <c r="E25" s="59"/>
      <c r="F25" s="66" t="s">
        <v>48</v>
      </c>
      <c r="G25" s="60" t="s">
        <v>17</v>
      </c>
      <c r="H25" s="60" t="s">
        <v>0</v>
      </c>
    </row>
    <row r="26" spans="1:8" x14ac:dyDescent="0.2">
      <c r="A26" s="61"/>
      <c r="B26" s="63"/>
      <c r="C26" s="65"/>
      <c r="D26" s="54" t="s">
        <v>67</v>
      </c>
      <c r="E26" s="54" t="s">
        <v>64</v>
      </c>
      <c r="F26" s="67"/>
      <c r="G26" s="61"/>
      <c r="H26" s="61"/>
    </row>
    <row r="27" spans="1:8" ht="13.5" x14ac:dyDescent="0.25">
      <c r="A27" s="10"/>
      <c r="B27" s="27" t="s">
        <v>32</v>
      </c>
      <c r="C27" s="12" t="s">
        <v>49</v>
      </c>
      <c r="D27" s="37">
        <v>7</v>
      </c>
      <c r="E27" s="37"/>
      <c r="F27" s="30">
        <v>0</v>
      </c>
      <c r="G27" s="30">
        <v>0</v>
      </c>
      <c r="H27" s="30">
        <f>(F27+G27)*D27</f>
        <v>0</v>
      </c>
    </row>
    <row r="28" spans="1:8" ht="13.5" x14ac:dyDescent="0.25">
      <c r="A28" s="10"/>
      <c r="B28" s="27" t="s">
        <v>41</v>
      </c>
      <c r="C28" s="12" t="s">
        <v>39</v>
      </c>
      <c r="D28" s="37">
        <f>821+381-839.6-51.4</f>
        <v>311</v>
      </c>
      <c r="E28" s="37">
        <f>821+381</f>
        <v>1202</v>
      </c>
      <c r="F28" s="30">
        <v>0</v>
      </c>
      <c r="G28" s="30">
        <v>0</v>
      </c>
      <c r="H28" s="30">
        <f t="shared" ref="H28:H41" si="0">(F28+G28)*D28</f>
        <v>0</v>
      </c>
    </row>
    <row r="29" spans="1:8" ht="13.5" x14ac:dyDescent="0.25">
      <c r="A29" s="10"/>
      <c r="B29" s="27" t="s">
        <v>42</v>
      </c>
      <c r="C29" s="12" t="s">
        <v>39</v>
      </c>
      <c r="D29" s="37">
        <v>168.9</v>
      </c>
      <c r="E29" s="37"/>
      <c r="F29" s="30">
        <v>0</v>
      </c>
      <c r="G29" s="30">
        <v>0</v>
      </c>
      <c r="H29" s="30">
        <f t="shared" si="0"/>
        <v>0</v>
      </c>
    </row>
    <row r="30" spans="1:8" ht="13.5" x14ac:dyDescent="0.25">
      <c r="A30" s="10"/>
      <c r="B30" s="27" t="s">
        <v>43</v>
      </c>
      <c r="C30" s="12" t="s">
        <v>39</v>
      </c>
      <c r="D30" s="37">
        <v>111.8</v>
      </c>
      <c r="E30" s="37"/>
      <c r="F30" s="30">
        <v>0</v>
      </c>
      <c r="G30" s="30">
        <v>0</v>
      </c>
      <c r="H30" s="30">
        <f t="shared" si="0"/>
        <v>0</v>
      </c>
    </row>
    <row r="31" spans="1:8" ht="13.5" x14ac:dyDescent="0.25">
      <c r="A31" s="10"/>
      <c r="B31" s="27" t="s">
        <v>44</v>
      </c>
      <c r="C31" s="12" t="s">
        <v>14</v>
      </c>
      <c r="D31" s="37">
        <f>21.4+33+8.4+30.8+11.8</f>
        <v>105.39999999999999</v>
      </c>
      <c r="E31" s="37"/>
      <c r="F31" s="30">
        <v>0</v>
      </c>
      <c r="G31" s="30">
        <v>0</v>
      </c>
      <c r="H31" s="30">
        <f t="shared" si="0"/>
        <v>0</v>
      </c>
    </row>
    <row r="32" spans="1:8" ht="13.5" x14ac:dyDescent="0.25">
      <c r="A32" s="10"/>
      <c r="B32" s="27" t="s">
        <v>45</v>
      </c>
      <c r="C32" s="12" t="s">
        <v>14</v>
      </c>
      <c r="D32" s="37">
        <f>11+4.1+18.2+7+4+18</f>
        <v>62.3</v>
      </c>
      <c r="E32" s="37"/>
      <c r="F32" s="30">
        <v>0</v>
      </c>
      <c r="G32" s="30">
        <v>0</v>
      </c>
      <c r="H32" s="30">
        <f t="shared" si="0"/>
        <v>0</v>
      </c>
    </row>
    <row r="33" spans="1:8" ht="13.5" x14ac:dyDescent="0.25">
      <c r="A33" s="10"/>
      <c r="B33" s="27" t="s">
        <v>46</v>
      </c>
      <c r="C33" s="12" t="s">
        <v>39</v>
      </c>
      <c r="D33" s="37">
        <f>(8.5+58+16+20+8+18+2)*0.5</f>
        <v>65.25</v>
      </c>
      <c r="E33" s="37"/>
      <c r="F33" s="30">
        <v>0</v>
      </c>
      <c r="G33" s="30">
        <v>0</v>
      </c>
      <c r="H33" s="30">
        <f t="shared" si="0"/>
        <v>0</v>
      </c>
    </row>
    <row r="34" spans="1:8" ht="13.5" x14ac:dyDescent="0.25">
      <c r="A34" s="10"/>
      <c r="B34" s="27" t="s">
        <v>47</v>
      </c>
      <c r="C34" s="12" t="s">
        <v>14</v>
      </c>
      <c r="D34" s="37">
        <v>130.6</v>
      </c>
      <c r="E34" s="37"/>
      <c r="F34" s="30">
        <v>0</v>
      </c>
      <c r="G34" s="30">
        <v>0</v>
      </c>
      <c r="H34" s="30">
        <f t="shared" si="0"/>
        <v>0</v>
      </c>
    </row>
    <row r="35" spans="1:8" ht="13.5" x14ac:dyDescent="0.25">
      <c r="A35" s="10"/>
      <c r="B35" s="27" t="s">
        <v>50</v>
      </c>
      <c r="C35" s="12" t="s">
        <v>19</v>
      </c>
      <c r="D35" s="37">
        <f>D28*0.1*1.7</f>
        <v>52.870000000000005</v>
      </c>
      <c r="E35" s="37"/>
      <c r="F35" s="30">
        <v>0</v>
      </c>
      <c r="G35" s="30">
        <v>0</v>
      </c>
      <c r="H35" s="30">
        <f t="shared" si="0"/>
        <v>0</v>
      </c>
    </row>
    <row r="36" spans="1:8" ht="13.5" x14ac:dyDescent="0.25">
      <c r="A36" s="10"/>
      <c r="B36" s="27" t="s">
        <v>51</v>
      </c>
      <c r="C36" s="12" t="s">
        <v>19</v>
      </c>
      <c r="D36" s="37">
        <f>D29*0.3*2.5+D27*2.5</f>
        <v>144.17500000000001</v>
      </c>
      <c r="E36" s="37"/>
      <c r="F36" s="30">
        <v>0</v>
      </c>
      <c r="G36" s="30">
        <v>0</v>
      </c>
      <c r="H36" s="30">
        <f t="shared" si="0"/>
        <v>0</v>
      </c>
    </row>
    <row r="37" spans="1:8" ht="13.5" x14ac:dyDescent="0.25">
      <c r="A37" s="10"/>
      <c r="B37" s="27" t="s">
        <v>52</v>
      </c>
      <c r="C37" s="12" t="s">
        <v>19</v>
      </c>
      <c r="D37" s="37">
        <f>(D28+D29)*0.3*1.7</f>
        <v>244.749</v>
      </c>
      <c r="E37" s="37"/>
      <c r="F37" s="30">
        <v>0</v>
      </c>
      <c r="G37" s="30">
        <v>0</v>
      </c>
      <c r="H37" s="30">
        <f t="shared" si="0"/>
        <v>0</v>
      </c>
    </row>
    <row r="38" spans="1:8" ht="13.5" x14ac:dyDescent="0.25">
      <c r="A38" s="10"/>
      <c r="B38" s="27" t="s">
        <v>53</v>
      </c>
      <c r="C38" s="12" t="s">
        <v>19</v>
      </c>
      <c r="D38" s="37">
        <f>D31*0.1*1.7</f>
        <v>17.917999999999999</v>
      </c>
      <c r="E38" s="37"/>
      <c r="F38" s="30">
        <v>0</v>
      </c>
      <c r="G38" s="30">
        <v>0</v>
      </c>
      <c r="H38" s="30">
        <f t="shared" si="0"/>
        <v>0</v>
      </c>
    </row>
    <row r="39" spans="1:8" ht="13.5" x14ac:dyDescent="0.25">
      <c r="A39" s="10"/>
      <c r="B39" s="27" t="s">
        <v>54</v>
      </c>
      <c r="C39" s="12" t="s">
        <v>19</v>
      </c>
      <c r="D39" s="37">
        <f>D32*0.3*2.5+D30*2.5</f>
        <v>326.22500000000002</v>
      </c>
      <c r="E39" s="37"/>
      <c r="F39" s="30">
        <v>0</v>
      </c>
      <c r="G39" s="30">
        <v>0</v>
      </c>
      <c r="H39" s="30">
        <f t="shared" si="0"/>
        <v>0</v>
      </c>
    </row>
    <row r="40" spans="1:8" ht="13.5" x14ac:dyDescent="0.25">
      <c r="A40" s="10"/>
      <c r="B40" s="27" t="s">
        <v>55</v>
      </c>
      <c r="C40" s="12" t="s">
        <v>19</v>
      </c>
      <c r="D40" s="37">
        <f>(D31+D32)*0.3*1.7</f>
        <v>85.526999999999987</v>
      </c>
      <c r="E40" s="37"/>
      <c r="F40" s="30">
        <v>0</v>
      </c>
      <c r="G40" s="30">
        <v>0</v>
      </c>
      <c r="H40" s="30">
        <f t="shared" si="0"/>
        <v>0</v>
      </c>
    </row>
    <row r="41" spans="1:8" ht="13.5" x14ac:dyDescent="0.25">
      <c r="A41" s="10"/>
      <c r="B41" s="27" t="s">
        <v>60</v>
      </c>
      <c r="C41" s="12" t="s">
        <v>12</v>
      </c>
      <c r="D41" s="37">
        <v>1</v>
      </c>
      <c r="E41" s="37"/>
      <c r="F41" s="30">
        <v>0</v>
      </c>
      <c r="G41" s="30">
        <v>0</v>
      </c>
      <c r="H41" s="30">
        <f t="shared" si="0"/>
        <v>0</v>
      </c>
    </row>
    <row r="42" spans="1:8" ht="15" x14ac:dyDescent="0.25">
      <c r="A42" s="11"/>
      <c r="B42" s="5" t="s">
        <v>0</v>
      </c>
      <c r="C42" s="23"/>
      <c r="D42" s="23"/>
      <c r="E42" s="23"/>
      <c r="F42" s="23"/>
      <c r="G42" s="23"/>
      <c r="H42" s="24">
        <f>SUM(H27:H41)</f>
        <v>0</v>
      </c>
    </row>
    <row r="44" spans="1:8" ht="15.75" x14ac:dyDescent="0.25">
      <c r="A44" s="2"/>
      <c r="B44" s="26" t="s">
        <v>29</v>
      </c>
      <c r="C44" s="21"/>
      <c r="D44" s="21"/>
      <c r="E44" s="21"/>
      <c r="F44" s="21"/>
      <c r="G44" s="21"/>
      <c r="H44" s="21"/>
    </row>
    <row r="45" spans="1:8" x14ac:dyDescent="0.2">
      <c r="A45" s="8" t="s">
        <v>6</v>
      </c>
      <c r="B45" s="8" t="s">
        <v>7</v>
      </c>
      <c r="C45" s="9" t="s">
        <v>9</v>
      </c>
      <c r="D45" s="9" t="s">
        <v>8</v>
      </c>
      <c r="E45" s="9"/>
      <c r="F45" s="9" t="s">
        <v>16</v>
      </c>
      <c r="G45" s="9" t="s">
        <v>17</v>
      </c>
      <c r="H45" s="9" t="s">
        <v>0</v>
      </c>
    </row>
    <row r="46" spans="1:8" x14ac:dyDescent="0.2">
      <c r="A46" s="10"/>
      <c r="B46" s="10" t="s">
        <v>33</v>
      </c>
      <c r="C46" s="37" t="s">
        <v>13</v>
      </c>
      <c r="D46" s="37">
        <f>1332-51.4-839.6</f>
        <v>440.99999999999989</v>
      </c>
      <c r="E46" s="37">
        <f>1332</f>
        <v>1332</v>
      </c>
      <c r="F46" s="30">
        <v>0</v>
      </c>
      <c r="G46" s="30">
        <v>0</v>
      </c>
      <c r="H46" s="30">
        <f t="shared" ref="H46:H49" si="1">(F46+G46)*D46</f>
        <v>0</v>
      </c>
    </row>
    <row r="47" spans="1:8" x14ac:dyDescent="0.2">
      <c r="A47" s="10"/>
      <c r="B47" s="10" t="s">
        <v>34</v>
      </c>
      <c r="C47" s="12" t="s">
        <v>13</v>
      </c>
      <c r="D47" s="37">
        <f>60.5+10.4</f>
        <v>70.900000000000006</v>
      </c>
      <c r="E47" s="37"/>
      <c r="F47" s="30">
        <v>0</v>
      </c>
      <c r="G47" s="30">
        <v>0</v>
      </c>
      <c r="H47" s="30">
        <f t="shared" si="1"/>
        <v>0</v>
      </c>
    </row>
    <row r="48" spans="1:8" x14ac:dyDescent="0.2">
      <c r="A48" s="10"/>
      <c r="B48" s="10" t="s">
        <v>35</v>
      </c>
      <c r="C48" s="12" t="s">
        <v>13</v>
      </c>
      <c r="D48" s="37">
        <f>14.1+16.4</f>
        <v>30.5</v>
      </c>
      <c r="E48" s="37"/>
      <c r="F48" s="30">
        <v>0</v>
      </c>
      <c r="G48" s="30">
        <v>0</v>
      </c>
      <c r="H48" s="30">
        <f t="shared" si="1"/>
        <v>0</v>
      </c>
    </row>
    <row r="49" spans="1:8" x14ac:dyDescent="0.2">
      <c r="A49" s="10"/>
      <c r="B49" s="10" t="s">
        <v>36</v>
      </c>
      <c r="C49" s="12" t="s">
        <v>13</v>
      </c>
      <c r="D49" s="37">
        <f>35.5+36.7+26.3</f>
        <v>98.5</v>
      </c>
      <c r="E49" s="37"/>
      <c r="F49" s="30">
        <v>0</v>
      </c>
      <c r="G49" s="30">
        <v>0</v>
      </c>
      <c r="H49" s="30">
        <f t="shared" si="1"/>
        <v>0</v>
      </c>
    </row>
    <row r="50" spans="1:8" ht="15" x14ac:dyDescent="0.25">
      <c r="A50" s="11"/>
      <c r="B50" s="5" t="s">
        <v>0</v>
      </c>
      <c r="C50" s="23"/>
      <c r="D50" s="23"/>
      <c r="E50" s="23"/>
      <c r="F50" s="23"/>
      <c r="G50" s="23"/>
      <c r="H50" s="24">
        <f>SUM(H46:H49)</f>
        <v>0</v>
      </c>
    </row>
    <row r="52" spans="1:8" ht="15.75" x14ac:dyDescent="0.25">
      <c r="A52" s="2"/>
      <c r="B52" s="26" t="s">
        <v>30</v>
      </c>
      <c r="C52" s="21"/>
      <c r="D52" s="21"/>
      <c r="E52" s="21"/>
      <c r="F52" s="21"/>
      <c r="G52" s="21"/>
      <c r="H52" s="21"/>
    </row>
    <row r="53" spans="1:8" x14ac:dyDescent="0.2">
      <c r="A53" s="8" t="s">
        <v>6</v>
      </c>
      <c r="B53" s="8" t="s">
        <v>7</v>
      </c>
      <c r="C53" s="9" t="s">
        <v>9</v>
      </c>
      <c r="D53" s="9" t="s">
        <v>8</v>
      </c>
      <c r="E53" s="9"/>
      <c r="F53" s="9" t="s">
        <v>16</v>
      </c>
      <c r="G53" s="9" t="s">
        <v>17</v>
      </c>
      <c r="H53" s="9" t="s">
        <v>0</v>
      </c>
    </row>
    <row r="54" spans="1:8" x14ac:dyDescent="0.2">
      <c r="A54" s="10"/>
      <c r="B54" s="10" t="s">
        <v>37</v>
      </c>
      <c r="C54" s="12" t="s">
        <v>14</v>
      </c>
      <c r="D54" s="37">
        <f>22+37+19+8</f>
        <v>86</v>
      </c>
      <c r="E54" s="37"/>
      <c r="F54" s="29">
        <v>0</v>
      </c>
      <c r="G54" s="29">
        <v>0</v>
      </c>
      <c r="H54" s="30">
        <f t="shared" ref="H54:H61" si="2">(F54+G54)*D54</f>
        <v>0</v>
      </c>
    </row>
    <row r="55" spans="1:8" x14ac:dyDescent="0.2">
      <c r="A55" s="10"/>
      <c r="B55" s="10" t="s">
        <v>38</v>
      </c>
      <c r="C55" s="12" t="s">
        <v>14</v>
      </c>
      <c r="D55" s="37">
        <f>11+4+30+9.1+5.7+3.5+33+15+39</f>
        <v>150.30000000000001</v>
      </c>
      <c r="E55" s="37"/>
      <c r="F55" s="30">
        <v>0</v>
      </c>
      <c r="G55" s="30">
        <v>0</v>
      </c>
      <c r="H55" s="30">
        <f t="shared" si="2"/>
        <v>0</v>
      </c>
    </row>
    <row r="56" spans="1:8" x14ac:dyDescent="0.2">
      <c r="A56" s="10"/>
      <c r="B56" s="10" t="s">
        <v>56</v>
      </c>
      <c r="C56" s="12" t="s">
        <v>14</v>
      </c>
      <c r="D56" s="37">
        <v>4</v>
      </c>
      <c r="E56" s="37"/>
      <c r="F56" s="30">
        <v>0</v>
      </c>
      <c r="G56" s="30">
        <v>0</v>
      </c>
      <c r="H56" s="30">
        <f t="shared" si="2"/>
        <v>0</v>
      </c>
    </row>
    <row r="57" spans="1:8" x14ac:dyDescent="0.2">
      <c r="A57" s="10"/>
      <c r="B57" s="10" t="s">
        <v>62</v>
      </c>
      <c r="C57" s="12" t="s">
        <v>68</v>
      </c>
      <c r="D57" s="37">
        <v>8.5</v>
      </c>
      <c r="E57" s="37"/>
      <c r="F57" s="30">
        <v>0</v>
      </c>
      <c r="G57" s="30">
        <v>0</v>
      </c>
      <c r="H57" s="30">
        <f t="shared" si="2"/>
        <v>0</v>
      </c>
    </row>
    <row r="58" spans="1:8" x14ac:dyDescent="0.2">
      <c r="A58" s="10"/>
      <c r="B58" s="10" t="s">
        <v>61</v>
      </c>
      <c r="C58" s="12" t="s">
        <v>13</v>
      </c>
      <c r="D58" s="37">
        <v>2</v>
      </c>
      <c r="E58" s="37"/>
      <c r="F58" s="30">
        <v>0</v>
      </c>
      <c r="G58" s="30">
        <v>0</v>
      </c>
      <c r="H58" s="30">
        <f t="shared" si="2"/>
        <v>0</v>
      </c>
    </row>
    <row r="59" spans="1:8" x14ac:dyDescent="0.2">
      <c r="A59" s="10"/>
      <c r="B59" s="10" t="s">
        <v>63</v>
      </c>
      <c r="C59" s="12" t="s">
        <v>13</v>
      </c>
      <c r="D59" s="37">
        <v>2</v>
      </c>
      <c r="E59" s="37"/>
      <c r="F59" s="30">
        <v>0</v>
      </c>
      <c r="G59" s="30">
        <v>0</v>
      </c>
      <c r="H59" s="30">
        <f t="shared" si="2"/>
        <v>0</v>
      </c>
    </row>
    <row r="60" spans="1:8" ht="13.5" x14ac:dyDescent="0.2">
      <c r="A60" s="10"/>
      <c r="B60" s="28" t="s">
        <v>57</v>
      </c>
      <c r="C60" s="12" t="s">
        <v>40</v>
      </c>
      <c r="D60" s="37">
        <v>0</v>
      </c>
      <c r="E60" s="37">
        <v>6.3</v>
      </c>
      <c r="F60" s="30">
        <v>0</v>
      </c>
      <c r="G60" s="30">
        <v>0</v>
      </c>
      <c r="H60" s="30">
        <f t="shared" si="2"/>
        <v>0</v>
      </c>
    </row>
    <row r="61" spans="1:8" x14ac:dyDescent="0.2">
      <c r="A61" s="10"/>
      <c r="B61" s="28" t="s">
        <v>58</v>
      </c>
      <c r="C61" s="12" t="s">
        <v>14</v>
      </c>
      <c r="D61" s="37">
        <v>8.5</v>
      </c>
      <c r="E61" s="37"/>
      <c r="F61" s="30">
        <v>0</v>
      </c>
      <c r="G61" s="30">
        <v>0</v>
      </c>
      <c r="H61" s="30">
        <f t="shared" si="2"/>
        <v>0</v>
      </c>
    </row>
    <row r="62" spans="1:8" ht="15" x14ac:dyDescent="0.25">
      <c r="A62" s="11"/>
      <c r="B62" s="5" t="s">
        <v>0</v>
      </c>
      <c r="C62" s="23"/>
      <c r="D62" s="23"/>
      <c r="E62" s="23"/>
      <c r="F62" s="23"/>
      <c r="G62" s="23"/>
      <c r="H62" s="24">
        <f>SUM(H54:H61)</f>
        <v>0</v>
      </c>
    </row>
    <row r="64" spans="1:8" ht="15.75" x14ac:dyDescent="0.25">
      <c r="A64" s="2"/>
      <c r="B64" s="26" t="s">
        <v>24</v>
      </c>
      <c r="C64" s="21"/>
      <c r="D64" s="21"/>
      <c r="E64" s="21"/>
      <c r="F64" s="21"/>
      <c r="G64" s="21"/>
      <c r="H64" s="21"/>
    </row>
    <row r="65" spans="1:8" x14ac:dyDescent="0.2">
      <c r="A65" s="8" t="s">
        <v>6</v>
      </c>
      <c r="B65" s="8" t="s">
        <v>7</v>
      </c>
      <c r="C65" s="9" t="s">
        <v>9</v>
      </c>
      <c r="D65" s="9" t="s">
        <v>8</v>
      </c>
      <c r="E65" s="9"/>
      <c r="F65" s="9" t="s">
        <v>16</v>
      </c>
      <c r="G65" s="9" t="s">
        <v>17</v>
      </c>
      <c r="H65" s="9" t="s">
        <v>0</v>
      </c>
    </row>
    <row r="66" spans="1:8" ht="13.5" x14ac:dyDescent="0.2">
      <c r="A66" s="10"/>
      <c r="B66" s="10" t="s">
        <v>21</v>
      </c>
      <c r="C66" s="12" t="s">
        <v>20</v>
      </c>
      <c r="D66" s="29">
        <v>0</v>
      </c>
      <c r="E66" s="29">
        <f>9.5*10.5*0.15</f>
        <v>14.962499999999999</v>
      </c>
      <c r="F66" s="30">
        <v>0</v>
      </c>
      <c r="G66" s="30">
        <v>0</v>
      </c>
      <c r="H66" s="30">
        <f t="shared" ref="H66:H70" si="3">(F66+G66)*D66</f>
        <v>0</v>
      </c>
    </row>
    <row r="67" spans="1:8" ht="13.5" x14ac:dyDescent="0.2">
      <c r="A67" s="10"/>
      <c r="B67" s="10" t="s">
        <v>22</v>
      </c>
      <c r="C67" s="12" t="s">
        <v>20</v>
      </c>
      <c r="D67" s="29">
        <v>0</v>
      </c>
      <c r="E67" s="29">
        <f>9.5*10.5*0.15</f>
        <v>14.962499999999999</v>
      </c>
      <c r="F67" s="30">
        <v>0</v>
      </c>
      <c r="G67" s="30">
        <v>0</v>
      </c>
      <c r="H67" s="30">
        <f t="shared" si="3"/>
        <v>0</v>
      </c>
    </row>
    <row r="68" spans="1:8" ht="13.5" x14ac:dyDescent="0.2">
      <c r="A68" s="10"/>
      <c r="B68" s="10" t="s">
        <v>59</v>
      </c>
      <c r="C68" s="12" t="s">
        <v>20</v>
      </c>
      <c r="D68" s="29">
        <v>0</v>
      </c>
      <c r="E68" s="29">
        <v>1</v>
      </c>
      <c r="F68" s="30">
        <v>0</v>
      </c>
      <c r="G68" s="30">
        <v>0</v>
      </c>
      <c r="H68" s="30">
        <f t="shared" si="3"/>
        <v>0</v>
      </c>
    </row>
    <row r="69" spans="1:8" x14ac:dyDescent="0.2">
      <c r="A69" s="10"/>
      <c r="B69" s="10" t="s">
        <v>15</v>
      </c>
      <c r="C69" s="12" t="s">
        <v>12</v>
      </c>
      <c r="D69" s="29">
        <v>0</v>
      </c>
      <c r="E69" s="29">
        <v>1</v>
      </c>
      <c r="F69" s="30">
        <v>0</v>
      </c>
      <c r="G69" s="30">
        <v>0</v>
      </c>
      <c r="H69" s="30">
        <f t="shared" si="3"/>
        <v>0</v>
      </c>
    </row>
    <row r="70" spans="1:8" x14ac:dyDescent="0.2">
      <c r="A70" s="10"/>
      <c r="B70" s="10" t="s">
        <v>23</v>
      </c>
      <c r="C70" s="12" t="s">
        <v>12</v>
      </c>
      <c r="D70" s="29">
        <v>0</v>
      </c>
      <c r="E70" s="29">
        <v>1</v>
      </c>
      <c r="F70" s="30">
        <v>0</v>
      </c>
      <c r="G70" s="30">
        <v>0</v>
      </c>
      <c r="H70" s="30">
        <f t="shared" si="3"/>
        <v>0</v>
      </c>
    </row>
    <row r="71" spans="1:8" ht="15" x14ac:dyDescent="0.25">
      <c r="A71" s="11"/>
      <c r="B71" s="5" t="s">
        <v>0</v>
      </c>
      <c r="C71" s="23"/>
      <c r="D71" s="23"/>
      <c r="E71" s="23"/>
      <c r="F71" s="23"/>
      <c r="G71" s="23"/>
      <c r="H71" s="24">
        <f>SUM(H66:H70)</f>
        <v>0</v>
      </c>
    </row>
    <row r="73" spans="1:8" ht="15.75" x14ac:dyDescent="0.25">
      <c r="A73" s="2"/>
      <c r="B73" s="26" t="s">
        <v>31</v>
      </c>
      <c r="C73" s="21"/>
      <c r="D73" s="21"/>
      <c r="E73" s="21"/>
      <c r="F73" s="21"/>
      <c r="G73" s="21"/>
      <c r="H73" s="21"/>
    </row>
    <row r="74" spans="1:8" x14ac:dyDescent="0.2">
      <c r="A74" s="8" t="s">
        <v>6</v>
      </c>
      <c r="B74" s="8" t="s">
        <v>7</v>
      </c>
      <c r="C74" s="9" t="s">
        <v>9</v>
      </c>
      <c r="D74" s="9" t="s">
        <v>8</v>
      </c>
      <c r="E74" s="9" t="s">
        <v>8</v>
      </c>
      <c r="F74" s="9" t="s">
        <v>16</v>
      </c>
      <c r="G74" s="9" t="s">
        <v>17</v>
      </c>
      <c r="H74" s="9" t="s">
        <v>0</v>
      </c>
    </row>
    <row r="75" spans="1:8" x14ac:dyDescent="0.2">
      <c r="A75" s="10"/>
      <c r="B75" s="10" t="s">
        <v>66</v>
      </c>
      <c r="C75" s="12" t="s">
        <v>13</v>
      </c>
      <c r="D75" s="12">
        <v>6</v>
      </c>
      <c r="E75" s="12">
        <v>12</v>
      </c>
      <c r="F75" s="22">
        <v>0</v>
      </c>
      <c r="G75" s="22">
        <v>0</v>
      </c>
      <c r="H75" s="22">
        <f>(F75+G75)*E75</f>
        <v>0</v>
      </c>
    </row>
    <row r="76" spans="1:8" ht="15" x14ac:dyDescent="0.25">
      <c r="A76" s="38"/>
      <c r="B76" s="39" t="s">
        <v>0</v>
      </c>
      <c r="C76" s="40"/>
      <c r="D76" s="40"/>
      <c r="E76" s="40"/>
      <c r="F76" s="40"/>
      <c r="G76" s="40"/>
      <c r="H76" s="41">
        <f>SUM(H75)</f>
        <v>0</v>
      </c>
    </row>
  </sheetData>
  <mergeCells count="9">
    <mergeCell ref="A2:H2"/>
    <mergeCell ref="A3:H3"/>
    <mergeCell ref="D25:E25"/>
    <mergeCell ref="A25:A26"/>
    <mergeCell ref="B25:B26"/>
    <mergeCell ref="C25:C26"/>
    <mergeCell ref="F25:F26"/>
    <mergeCell ref="G25:G26"/>
    <mergeCell ref="H25:H26"/>
  </mergeCells>
  <pageMargins left="0.39370078740157483" right="0.39370078740157483" top="0.19685039370078741" bottom="0.23622047244094491" header="0.51181102362204722" footer="0.19685039370078741"/>
  <pageSetup paperSize="9" scale="94" fitToHeight="0" orientation="landscape" r:id="rId1"/>
  <headerFooter alignWithMargins="0"/>
  <rowBreaks count="1" manualBreakCount="1">
    <brk id="20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IO 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Rozpočet + rekapitulace bez adres</dc:title>
  <dc:creator>STE</dc:creator>
  <cp:lastModifiedBy>Lucie Neuholdová</cp:lastModifiedBy>
  <cp:lastPrinted>2025-10-13T09:00:30Z</cp:lastPrinted>
  <dcterms:created xsi:type="dcterms:W3CDTF">2001-05-14T05:19:07Z</dcterms:created>
  <dcterms:modified xsi:type="dcterms:W3CDTF">2025-10-13T10:27:18Z</dcterms:modified>
</cp:coreProperties>
</file>